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ThisWorkbook" defaultThemeVersion="124226"/>
  <bookViews>
    <workbookView xWindow="-120" yWindow="-120" windowWidth="20730" windowHeight="11160" tabRatio="878" activeTab="15"/>
  </bookViews>
  <sheets>
    <sheet name="Прилог 1" sheetId="62" r:id="rId1"/>
    <sheet name="Прилог 1а" sheetId="63" r:id="rId2"/>
    <sheet name="Прилог 1б" sheetId="64" r:id="rId3"/>
    <sheet name="Прилог 2" sheetId="65" r:id="rId4"/>
    <sheet name="Прилог 3" sheetId="66" r:id="rId5"/>
    <sheet name="Прилог 4" sheetId="56" r:id="rId6"/>
    <sheet name="Прилог 4 наставак" sheetId="59" r:id="rId7"/>
    <sheet name="Прилог 5" sheetId="67" r:id="rId8"/>
    <sheet name="Прилог 5а" sheetId="68" r:id="rId9"/>
    <sheet name="Прилог 5б" sheetId="69" r:id="rId10"/>
    <sheet name="Прилог 6" sheetId="46" r:id="rId11"/>
    <sheet name="Прилог 7" sheetId="34" r:id="rId12"/>
    <sheet name="Прилог  8" sheetId="43" r:id="rId13"/>
    <sheet name="Прилог 9" sheetId="55" r:id="rId14"/>
    <sheet name="Прилог 10" sheetId="71" r:id="rId15"/>
    <sheet name="Прилог 11" sheetId="35" r:id="rId16"/>
    <sheet name="Прилог 11a" sheetId="60" r:id="rId17"/>
    <sheet name="Прилог 11б" sheetId="70" r:id="rId18"/>
    <sheet name="Прилог 12" sheetId="54" r:id="rId19"/>
    <sheet name="Прилог 13" sheetId="36" r:id="rId20"/>
    <sheet name="Прилог 14" sheetId="50" r:id="rId21"/>
    <sheet name="Прилог 15" sheetId="22" r:id="rId22"/>
    <sheet name="Прилог 16" sheetId="24" r:id="rId23"/>
    <sheet name="Прилог 17" sheetId="20" r:id="rId24"/>
    <sheet name="Sheet1" sheetId="72" r:id="rId25"/>
  </sheets>
  <definedNames>
    <definedName name="_xlnm.Print_Area" localSheetId="15">'Прилог 11'!$A$2:$N$70</definedName>
    <definedName name="_xlnm.Print_Area" localSheetId="17">'Прилог 11б'!$A$2:$N$49</definedName>
    <definedName name="_xlnm.Print_Area" localSheetId="19">'Прилог 13'!$B$1:$J$43</definedName>
    <definedName name="_xlnm.Print_Area" localSheetId="20">'Прилог 14'!$B$2:$Q$29</definedName>
    <definedName name="_xlnm.Print_Area" localSheetId="21">'Прилог 15'!$A$1:$I$41</definedName>
    <definedName name="_xlnm.Print_Area" localSheetId="22">'Прилог 16'!$B$1:$O$33</definedName>
    <definedName name="_xlnm.Print_Area" localSheetId="23">'Прилог 17'!$B$1:$I$17</definedName>
    <definedName name="_xlnm.Print_Area" localSheetId="5">'Прилог 4'!$A$1:$F$50</definedName>
    <definedName name="_xlnm.Print_Area" localSheetId="6">'Прилог 4 наставак'!$A$1:$F$47</definedName>
    <definedName name="_xlnm.Print_Area" localSheetId="11">'Прилог 7'!$B$1:$I$41</definedName>
    <definedName name="_xlnm.Print_Area" localSheetId="13">'Прилог 9'!$B$1:$L$31</definedName>
    <definedName name="_xlnm.Print_Titles" localSheetId="0">'Прилог 1'!$4:$5</definedName>
    <definedName name="_xlnm.Print_Titles" localSheetId="1">'Прилог 1а'!$5:$6</definedName>
    <definedName name="_xlnm.Print_Titles" localSheetId="2">'Прилог 1б'!$5:$6</definedName>
    <definedName name="_xlnm.Print_Titles" localSheetId="7">'Прилог 5'!$4:$5</definedName>
    <definedName name="_xlnm.Print_Titles" localSheetId="8">'Прилог 5а'!$5:$8</definedName>
    <definedName name="_xlnm.Print_Titles" localSheetId="9">'Прилог 5б'!$5:$7</definedName>
  </definedNames>
  <calcPr calcId="144525"/>
</workbook>
</file>

<file path=xl/calcChain.xml><?xml version="1.0" encoding="utf-8"?>
<calcChain xmlns="http://schemas.openxmlformats.org/spreadsheetml/2006/main">
  <c r="F10" i="34" l="1"/>
  <c r="G10" i="34"/>
  <c r="H10" i="34"/>
  <c r="I10" i="34"/>
  <c r="F94" i="67" l="1"/>
  <c r="G94" i="67"/>
  <c r="H94" i="67"/>
  <c r="E94" i="67"/>
  <c r="E10" i="34" l="1"/>
  <c r="L30" i="55"/>
  <c r="E24" i="55"/>
  <c r="D24" i="55"/>
  <c r="E15" i="55"/>
  <c r="H17" i="71"/>
  <c r="D30" i="71"/>
  <c r="D17" i="71"/>
  <c r="D15" i="55"/>
  <c r="E30" i="43" l="1"/>
  <c r="F30" i="43"/>
  <c r="G30" i="43"/>
  <c r="H30" i="43"/>
  <c r="D30" i="43"/>
  <c r="E56" i="64"/>
  <c r="D31" i="64"/>
  <c r="E31" i="64"/>
  <c r="D25" i="64"/>
  <c r="E25" i="64"/>
  <c r="E36" i="64" s="1"/>
  <c r="D13" i="64"/>
  <c r="E13" i="64"/>
  <c r="D8" i="64"/>
  <c r="E8" i="64"/>
  <c r="D36" i="64" l="1"/>
  <c r="Q24" i="50" l="1"/>
  <c r="I12" i="24"/>
  <c r="K12" i="24" l="1"/>
  <c r="L12" i="24"/>
  <c r="M12" i="24"/>
  <c r="J12" i="24"/>
  <c r="E37" i="22"/>
  <c r="D31" i="22"/>
  <c r="E31" i="22"/>
  <c r="F31" i="22"/>
  <c r="G31" i="22"/>
  <c r="D36" i="22"/>
  <c r="E36" i="22"/>
  <c r="F36" i="22"/>
  <c r="F37" i="22" s="1"/>
  <c r="G36" i="22"/>
  <c r="G37" i="22" s="1"/>
  <c r="H31" i="22"/>
  <c r="H37" i="22" s="1"/>
  <c r="H36" i="22"/>
  <c r="E19" i="22"/>
  <c r="F19" i="22"/>
  <c r="G19" i="22"/>
  <c r="H19" i="22"/>
  <c r="D19" i="22"/>
  <c r="D37" i="22" l="1"/>
  <c r="F71" i="68" l="1"/>
  <c r="G71" i="68"/>
  <c r="H71" i="68"/>
  <c r="F49" i="68"/>
  <c r="G49" i="68" l="1"/>
  <c r="E49" i="68"/>
  <c r="H48" i="68"/>
  <c r="F42" i="68"/>
  <c r="G42" i="68"/>
  <c r="H42" i="68"/>
  <c r="E42" i="68"/>
  <c r="F36" i="68"/>
  <c r="G36" i="68"/>
  <c r="H36" i="68"/>
  <c r="E36" i="68"/>
  <c r="E47" i="69" l="1"/>
  <c r="F47" i="69"/>
  <c r="G47" i="69"/>
  <c r="D47" i="69"/>
  <c r="D57" i="69" s="1"/>
  <c r="E39" i="69"/>
  <c r="F39" i="69"/>
  <c r="G39" i="69"/>
  <c r="D39" i="69"/>
  <c r="E32" i="69"/>
  <c r="F32" i="69"/>
  <c r="G32" i="69"/>
  <c r="D32" i="69"/>
  <c r="E26" i="69"/>
  <c r="F26" i="69"/>
  <c r="F37" i="69" s="1"/>
  <c r="G26" i="69"/>
  <c r="G37" i="69" s="1"/>
  <c r="D26" i="69"/>
  <c r="D9" i="69"/>
  <c r="E9" i="69"/>
  <c r="F9" i="69"/>
  <c r="D14" i="69"/>
  <c r="E14" i="69"/>
  <c r="F14" i="69"/>
  <c r="F59" i="69" s="1"/>
  <c r="G14" i="69"/>
  <c r="G59" i="69" s="1"/>
  <c r="G9" i="69"/>
  <c r="G23" i="69" s="1"/>
  <c r="E57" i="69" l="1"/>
  <c r="F23" i="69"/>
  <c r="D37" i="69"/>
  <c r="E23" i="69"/>
  <c r="G56" i="69"/>
  <c r="F56" i="69"/>
  <c r="F58" i="69"/>
  <c r="F61" i="69" s="1"/>
  <c r="F67" i="69" s="1"/>
  <c r="E37" i="69"/>
  <c r="E58" i="69"/>
  <c r="D58" i="69"/>
  <c r="G58" i="69"/>
  <c r="D23" i="69"/>
  <c r="E59" i="69"/>
  <c r="D59" i="69"/>
  <c r="E114" i="67"/>
  <c r="F114" i="67"/>
  <c r="G114" i="67"/>
  <c r="E61" i="69" l="1"/>
  <c r="E67" i="69" s="1"/>
  <c r="D61" i="69"/>
  <c r="D67" i="69" s="1"/>
  <c r="G61" i="69"/>
  <c r="G67" i="69" s="1"/>
  <c r="E132" i="67"/>
  <c r="F132" i="67"/>
  <c r="G132" i="67"/>
  <c r="E124" i="67" l="1"/>
  <c r="E111" i="67" s="1"/>
  <c r="F124" i="67"/>
  <c r="F111" i="67" s="1"/>
  <c r="G124" i="67"/>
  <c r="G111" i="67" s="1"/>
  <c r="E57" i="67"/>
  <c r="F57" i="67"/>
  <c r="G57" i="67"/>
  <c r="E50" i="67"/>
  <c r="F50" i="67"/>
  <c r="G50" i="67"/>
  <c r="E18" i="67"/>
  <c r="F18" i="67"/>
  <c r="G18" i="67"/>
  <c r="E99" i="67"/>
  <c r="E92" i="67" s="1"/>
  <c r="F99" i="67"/>
  <c r="F92" i="67" s="1"/>
  <c r="G99" i="67"/>
  <c r="G92" i="67" s="1"/>
  <c r="E62" i="67"/>
  <c r="F62" i="67"/>
  <c r="G62" i="67"/>
  <c r="E43" i="67"/>
  <c r="G43" i="67"/>
  <c r="E28" i="67"/>
  <c r="F28" i="67"/>
  <c r="G28" i="67"/>
  <c r="E11" i="67"/>
  <c r="E9" i="67" s="1"/>
  <c r="F11" i="67"/>
  <c r="G11" i="67"/>
  <c r="H124" i="67"/>
  <c r="H114" i="67"/>
  <c r="E85" i="67"/>
  <c r="F85" i="67"/>
  <c r="F77" i="67" s="1"/>
  <c r="G85" i="67"/>
  <c r="G77" i="67" s="1"/>
  <c r="E77" i="67"/>
  <c r="E14" i="68"/>
  <c r="F14" i="68"/>
  <c r="G14" i="68"/>
  <c r="F39" i="34"/>
  <c r="G39" i="34"/>
  <c r="H39" i="34"/>
  <c r="I39" i="34"/>
  <c r="F141" i="67" l="1"/>
  <c r="E141" i="67"/>
  <c r="G9" i="67"/>
  <c r="G141" i="67"/>
  <c r="E41" i="67"/>
  <c r="E74" i="67" s="1"/>
  <c r="F9" i="67"/>
  <c r="F41" i="67"/>
  <c r="G41" i="67"/>
  <c r="G74" i="67" s="1"/>
  <c r="F74" i="67" l="1"/>
  <c r="E25" i="68"/>
  <c r="F25" i="68"/>
  <c r="F22" i="68" s="1"/>
  <c r="F56" i="68" s="1"/>
  <c r="G25" i="68"/>
  <c r="G22" i="68" s="1"/>
  <c r="G56" i="68" s="1"/>
  <c r="E9" i="68"/>
  <c r="F9" i="68"/>
  <c r="G9" i="68"/>
  <c r="G34" i="68" l="1"/>
  <c r="G54" i="68"/>
  <c r="G58" i="68" s="1"/>
  <c r="G62" i="68" s="1"/>
  <c r="F34" i="68"/>
  <c r="F54" i="68"/>
  <c r="F58" i="68" s="1"/>
  <c r="F62" i="68" s="1"/>
  <c r="E54" i="68"/>
  <c r="E22" i="68"/>
  <c r="E56" i="68" s="1"/>
  <c r="H14" i="68"/>
  <c r="H9" i="68" s="1"/>
  <c r="H25" i="68"/>
  <c r="H22" i="68" s="1"/>
  <c r="H56" i="68" s="1"/>
  <c r="H132" i="67"/>
  <c r="H111" i="67" s="1"/>
  <c r="H99" i="67"/>
  <c r="H92" i="67" s="1"/>
  <c r="H85" i="67"/>
  <c r="H77" i="67" s="1"/>
  <c r="H62" i="67"/>
  <c r="H57" i="67"/>
  <c r="H50" i="67"/>
  <c r="H43" i="67"/>
  <c r="H28" i="67"/>
  <c r="H18" i="67"/>
  <c r="H11" i="67"/>
  <c r="E58" i="68" l="1"/>
  <c r="E62" i="68" s="1"/>
  <c r="E71" i="68" s="1"/>
  <c r="H9" i="67"/>
  <c r="E34" i="68"/>
  <c r="H41" i="67"/>
  <c r="H74" i="67" s="1"/>
  <c r="H141" i="67"/>
  <c r="H34" i="68"/>
  <c r="H54" i="68"/>
  <c r="H58" i="68" s="1"/>
  <c r="H62" i="68" s="1"/>
  <c r="E23" i="56"/>
  <c r="F12" i="63"/>
  <c r="F42" i="62"/>
  <c r="G8" i="60" l="1"/>
  <c r="G10" i="60"/>
  <c r="G7" i="60"/>
  <c r="K30" i="55" l="1"/>
  <c r="L13" i="55" l="1"/>
  <c r="K13" i="55"/>
  <c r="D64" i="64"/>
  <c r="E46" i="64"/>
  <c r="D46" i="64"/>
  <c r="D55" i="64" s="1"/>
  <c r="E38" i="64"/>
  <c r="D38" i="64"/>
  <c r="D57" i="64"/>
  <c r="F23" i="63"/>
  <c r="F20" i="63" s="1"/>
  <c r="F34" i="63"/>
  <c r="F40" i="63"/>
  <c r="E40" i="63"/>
  <c r="E34" i="63"/>
  <c r="E46" i="63" s="1"/>
  <c r="E23" i="63"/>
  <c r="E20" i="63" s="1"/>
  <c r="F7" i="63"/>
  <c r="E12" i="63"/>
  <c r="E7" i="63" s="1"/>
  <c r="E52" i="63" s="1"/>
  <c r="D58" i="64" l="1"/>
  <c r="E32" i="63"/>
  <c r="E54" i="63"/>
  <c r="E56" i="63" s="1"/>
  <c r="E60" i="63" s="1"/>
  <c r="E69" i="63" s="1"/>
  <c r="E22" i="64"/>
  <c r="E57" i="64"/>
  <c r="E60" i="64" s="1"/>
  <c r="E58" i="64"/>
  <c r="D22" i="64"/>
  <c r="F46" i="63"/>
  <c r="F54" i="63"/>
  <c r="F32" i="63"/>
  <c r="F52" i="63"/>
  <c r="F93" i="62"/>
  <c r="F131" i="62"/>
  <c r="F123" i="62"/>
  <c r="F113" i="62"/>
  <c r="F98" i="62"/>
  <c r="F84" i="62"/>
  <c r="F76" i="62" s="1"/>
  <c r="F61" i="62"/>
  <c r="F56" i="62"/>
  <c r="F49" i="62"/>
  <c r="F27" i="62"/>
  <c r="F17" i="62"/>
  <c r="F10" i="62"/>
  <c r="E131" i="62"/>
  <c r="E123" i="62"/>
  <c r="E113" i="62"/>
  <c r="E98" i="62"/>
  <c r="E93" i="62"/>
  <c r="E84" i="62"/>
  <c r="E76" i="62"/>
  <c r="E61" i="62"/>
  <c r="E56" i="62"/>
  <c r="E49" i="62"/>
  <c r="E42" i="62"/>
  <c r="E27" i="62"/>
  <c r="E17" i="62"/>
  <c r="E10" i="62"/>
  <c r="E64" i="64" l="1"/>
  <c r="E8" i="62"/>
  <c r="E110" i="62"/>
  <c r="F40" i="62"/>
  <c r="F56" i="63"/>
  <c r="F60" i="63" s="1"/>
  <c r="F69" i="63" s="1"/>
  <c r="F110" i="62"/>
  <c r="F91" i="62"/>
  <c r="F8" i="62"/>
  <c r="F73" i="62" s="1"/>
  <c r="E91" i="62"/>
  <c r="E40" i="62"/>
  <c r="E73" i="62" s="1"/>
  <c r="G8" i="54"/>
  <c r="G9" i="54"/>
  <c r="G10" i="54"/>
  <c r="G11" i="54"/>
  <c r="G12" i="54"/>
  <c r="G13" i="54"/>
  <c r="G14" i="54"/>
  <c r="G15" i="54"/>
  <c r="G16" i="54"/>
  <c r="G17" i="54"/>
  <c r="G18" i="54"/>
  <c r="G7" i="54"/>
  <c r="C8" i="54"/>
  <c r="C9" i="54"/>
  <c r="C10" i="54"/>
  <c r="C11" i="54"/>
  <c r="C12" i="54"/>
  <c r="C13" i="54"/>
  <c r="C14" i="54"/>
  <c r="C15" i="54"/>
  <c r="C16" i="54"/>
  <c r="C17" i="54"/>
  <c r="C18" i="54"/>
  <c r="C7" i="54"/>
  <c r="G30" i="54"/>
  <c r="G31" i="54"/>
  <c r="G32" i="54"/>
  <c r="G33" i="54"/>
  <c r="G34" i="54"/>
  <c r="G35" i="54"/>
  <c r="G36" i="54"/>
  <c r="G37" i="54"/>
  <c r="G38" i="54"/>
  <c r="G39" i="54"/>
  <c r="G40" i="54"/>
  <c r="G29" i="54"/>
  <c r="C30" i="54"/>
  <c r="C31" i="54"/>
  <c r="C32" i="54"/>
  <c r="C33" i="54"/>
  <c r="C34" i="54"/>
  <c r="C35" i="54"/>
  <c r="C36" i="54"/>
  <c r="C37" i="54"/>
  <c r="C38" i="54"/>
  <c r="C39" i="54"/>
  <c r="C40" i="54"/>
  <c r="C29" i="54"/>
  <c r="E140" i="62" l="1"/>
  <c r="F140" i="62"/>
  <c r="P24" i="50"/>
  <c r="O24" i="50"/>
  <c r="N24" i="50"/>
  <c r="G21" i="50" l="1"/>
  <c r="G20" i="50"/>
  <c r="G19" i="50"/>
  <c r="G18" i="50"/>
  <c r="G17" i="50"/>
  <c r="G16" i="50"/>
  <c r="G15" i="50"/>
  <c r="G14" i="50"/>
  <c r="G13" i="50"/>
  <c r="G12" i="50"/>
  <c r="G11" i="50"/>
  <c r="G10" i="50"/>
  <c r="G9" i="50"/>
  <c r="F24" i="50"/>
  <c r="G24" i="50" l="1"/>
  <c r="D39" i="34"/>
  <c r="E9" i="34" l="1"/>
  <c r="E39" i="34" s="1"/>
  <c r="F68" i="35" l="1"/>
  <c r="F69" i="35" s="1"/>
  <c r="I68" i="35"/>
  <c r="I69" i="35" s="1"/>
  <c r="L68" i="35"/>
  <c r="L69" i="35" s="1"/>
  <c r="C57" i="35"/>
  <c r="C58" i="35"/>
  <c r="C59" i="35"/>
  <c r="C60" i="35"/>
  <c r="C61" i="35"/>
  <c r="C62" i="35"/>
  <c r="C63" i="35"/>
  <c r="C64" i="35"/>
  <c r="C65" i="35"/>
  <c r="C66" i="35"/>
  <c r="C67" i="35"/>
  <c r="C56" i="35"/>
  <c r="C68" i="35" l="1"/>
  <c r="C69" i="35" s="1"/>
  <c r="M65" i="35"/>
  <c r="J56" i="35" l="1"/>
  <c r="K56" i="35" s="1"/>
  <c r="N65" i="35"/>
  <c r="J65" i="35"/>
  <c r="K65" i="35" l="1"/>
  <c r="J62" i="35" l="1"/>
  <c r="K62" i="35" s="1"/>
  <c r="M62" i="35"/>
  <c r="N62" i="35" s="1"/>
  <c r="J59" i="35"/>
  <c r="K59" i="35" s="1"/>
  <c r="J61" i="35"/>
  <c r="K61" i="35" s="1"/>
  <c r="M61" i="35"/>
  <c r="N61" i="35" s="1"/>
  <c r="M57" i="35"/>
  <c r="N57" i="35" s="1"/>
  <c r="G57" i="35"/>
  <c r="M59" i="35"/>
  <c r="N59" i="35" s="1"/>
  <c r="M58" i="35"/>
  <c r="N58" i="35" s="1"/>
  <c r="J57" i="35"/>
  <c r="G59" i="35"/>
  <c r="J67" i="35"/>
  <c r="K67" i="35" s="1"/>
  <c r="M66" i="35"/>
  <c r="N66" i="35" s="1"/>
  <c r="G61" i="35"/>
  <c r="J63" i="35"/>
  <c r="K63" i="35" s="1"/>
  <c r="M63" i="35"/>
  <c r="N63" i="35" s="1"/>
  <c r="J58" i="35"/>
  <c r="K58" i="35" s="1"/>
  <c r="G64" i="35"/>
  <c r="G60" i="35"/>
  <c r="G63" i="35"/>
  <c r="G62" i="35"/>
  <c r="G58" i="35"/>
  <c r="J64" i="35"/>
  <c r="K64" i="35" s="1"/>
  <c r="J60" i="35"/>
  <c r="K60" i="35" s="1"/>
  <c r="M64" i="35"/>
  <c r="N64" i="35" s="1"/>
  <c r="M60" i="35"/>
  <c r="N60" i="35" s="1"/>
  <c r="H58" i="35" l="1"/>
  <c r="D58" i="35"/>
  <c r="E58" i="35" s="1"/>
  <c r="G56" i="35"/>
  <c r="D64" i="35"/>
  <c r="E64" i="35" s="1"/>
  <c r="H64" i="35"/>
  <c r="D60" i="35"/>
  <c r="E60" i="35" s="1"/>
  <c r="H60" i="35"/>
  <c r="D61" i="35"/>
  <c r="E61" i="35" s="1"/>
  <c r="H61" i="35"/>
  <c r="K57" i="35"/>
  <c r="D57" i="35"/>
  <c r="E57" i="35" s="1"/>
  <c r="H57" i="35"/>
  <c r="M67" i="35"/>
  <c r="N67" i="35" s="1"/>
  <c r="D63" i="35"/>
  <c r="E63" i="35" s="1"/>
  <c r="H63" i="35"/>
  <c r="D59" i="35"/>
  <c r="E59" i="35" s="1"/>
  <c r="H59" i="35"/>
  <c r="H62" i="35"/>
  <c r="D62" i="35"/>
  <c r="E62" i="35" s="1"/>
  <c r="G67" i="35"/>
  <c r="G65" i="35"/>
  <c r="F10" i="56"/>
  <c r="E9" i="56"/>
  <c r="D10" i="56"/>
  <c r="D9" i="56"/>
  <c r="C9" i="56"/>
  <c r="J66" i="35" l="1"/>
  <c r="H56" i="35"/>
  <c r="M56" i="35"/>
  <c r="D67" i="35"/>
  <c r="E67" i="35" s="1"/>
  <c r="H67" i="35"/>
  <c r="D65" i="35"/>
  <c r="H65" i="35"/>
  <c r="D23" i="56"/>
  <c r="E34" i="56"/>
  <c r="C7" i="36"/>
  <c r="G7" i="36"/>
  <c r="C8" i="36"/>
  <c r="G8" i="36"/>
  <c r="C9" i="36"/>
  <c r="G9" i="36"/>
  <c r="C10" i="36"/>
  <c r="G10" i="36"/>
  <c r="C11" i="36"/>
  <c r="G11" i="36"/>
  <c r="C12" i="36"/>
  <c r="G12" i="36"/>
  <c r="C13" i="36"/>
  <c r="G13" i="36"/>
  <c r="C14" i="36"/>
  <c r="G14" i="36"/>
  <c r="C15" i="36"/>
  <c r="G15" i="36"/>
  <c r="C16" i="36"/>
  <c r="G16" i="36"/>
  <c r="C17" i="36"/>
  <c r="G17" i="36"/>
  <c r="C18" i="36"/>
  <c r="G18" i="36"/>
  <c r="C29" i="36"/>
  <c r="G29" i="36"/>
  <c r="C30" i="36"/>
  <c r="G30" i="36"/>
  <c r="C31" i="36"/>
  <c r="G31" i="36"/>
  <c r="C32" i="36"/>
  <c r="G32" i="36"/>
  <c r="C33" i="36"/>
  <c r="G33" i="36"/>
  <c r="C34" i="36"/>
  <c r="G34" i="36"/>
  <c r="C35" i="36"/>
  <c r="G35" i="36"/>
  <c r="C36" i="36"/>
  <c r="G36" i="36"/>
  <c r="C37" i="36"/>
  <c r="G37" i="36"/>
  <c r="C38" i="36"/>
  <c r="G38" i="36"/>
  <c r="C39" i="36"/>
  <c r="G39" i="36"/>
  <c r="C40" i="36"/>
  <c r="G40" i="36"/>
  <c r="F16" i="59"/>
  <c r="E10" i="56"/>
  <c r="C13" i="56"/>
  <c r="D13" i="56"/>
  <c r="E13" i="56"/>
  <c r="D14" i="56"/>
  <c r="E14" i="56"/>
  <c r="F14" i="56"/>
  <c r="C17" i="56"/>
  <c r="D17" i="56"/>
  <c r="E17" i="56"/>
  <c r="D18" i="56"/>
  <c r="E18" i="56"/>
  <c r="F18" i="56"/>
  <c r="C21" i="56"/>
  <c r="D21" i="56"/>
  <c r="E21" i="56"/>
  <c r="D22" i="56"/>
  <c r="E22" i="56"/>
  <c r="F22" i="56"/>
  <c r="C23" i="56"/>
  <c r="D24" i="56"/>
  <c r="E24" i="56"/>
  <c r="C29" i="56"/>
  <c r="D29" i="56"/>
  <c r="E29" i="56"/>
  <c r="D30" i="56"/>
  <c r="E30" i="56"/>
  <c r="F30" i="56"/>
  <c r="C34" i="56"/>
  <c r="D34" i="56"/>
  <c r="D35" i="56"/>
  <c r="E35" i="56"/>
  <c r="F35" i="56"/>
  <c r="C38" i="56"/>
  <c r="D38" i="56"/>
  <c r="E38" i="56"/>
  <c r="D39" i="56"/>
  <c r="E39" i="56"/>
  <c r="F39" i="56"/>
  <c r="C43" i="56"/>
  <c r="D43" i="56"/>
  <c r="E43" i="56"/>
  <c r="D44" i="56"/>
  <c r="E44" i="56"/>
  <c r="F44" i="56"/>
  <c r="D9" i="66"/>
  <c r="F9" i="66"/>
  <c r="G9" i="66"/>
  <c r="H9" i="66" s="1"/>
  <c r="D10" i="66"/>
  <c r="F10" i="66"/>
  <c r="G10" i="66"/>
  <c r="H10" i="66" s="1"/>
  <c r="D11" i="66"/>
  <c r="F11" i="66"/>
  <c r="G11" i="66"/>
  <c r="H11" i="66" s="1"/>
  <c r="D12" i="66"/>
  <c r="F12" i="66"/>
  <c r="G12" i="66"/>
  <c r="H12" i="66" s="1"/>
  <c r="D13" i="66"/>
  <c r="F13" i="66"/>
  <c r="G13" i="66"/>
  <c r="H13" i="66" s="1"/>
  <c r="D14" i="66"/>
  <c r="F14" i="66"/>
  <c r="G14" i="66"/>
  <c r="H14" i="66" s="1"/>
  <c r="D15" i="66"/>
  <c r="F15" i="66"/>
  <c r="G15" i="66"/>
  <c r="H15" i="66" s="1"/>
  <c r="D16" i="66"/>
  <c r="F16" i="66"/>
  <c r="G16" i="66"/>
  <c r="H16" i="66" s="1"/>
  <c r="D17" i="66"/>
  <c r="F17" i="66"/>
  <c r="G17" i="66"/>
  <c r="H17" i="66" s="1"/>
  <c r="D18" i="66"/>
  <c r="F18" i="66"/>
  <c r="G18" i="66"/>
  <c r="H18" i="66" s="1"/>
  <c r="D19" i="66"/>
  <c r="F19" i="66"/>
  <c r="G19" i="66"/>
  <c r="H19" i="66" s="1"/>
  <c r="D20" i="66"/>
  <c r="F20" i="66"/>
  <c r="G20" i="66"/>
  <c r="H20" i="66" s="1"/>
  <c r="D21" i="66"/>
  <c r="F21" i="66"/>
  <c r="G21" i="66"/>
  <c r="H21" i="66" s="1"/>
  <c r="D22" i="66"/>
  <c r="F22" i="66"/>
  <c r="G22" i="66"/>
  <c r="H22" i="66" s="1"/>
  <c r="D23" i="66"/>
  <c r="F23" i="66"/>
  <c r="G23" i="66"/>
  <c r="H23" i="66" s="1"/>
  <c r="D24" i="66"/>
  <c r="F24" i="66"/>
  <c r="G24" i="66"/>
  <c r="H24" i="66" s="1"/>
  <c r="D25" i="66"/>
  <c r="F25" i="66"/>
  <c r="G25" i="66"/>
  <c r="H25" i="66" s="1"/>
  <c r="D26" i="66"/>
  <c r="F26" i="66"/>
  <c r="G26" i="66"/>
  <c r="H26" i="66" s="1"/>
  <c r="D27" i="66"/>
  <c r="F27" i="66"/>
  <c r="G27" i="66"/>
  <c r="H27" i="66" s="1"/>
  <c r="F26" i="56" l="1"/>
  <c r="N56" i="35"/>
  <c r="N68" i="35" s="1"/>
  <c r="N69" i="35" s="1"/>
  <c r="M68" i="35"/>
  <c r="M69" i="35" s="1"/>
  <c r="D56" i="35"/>
  <c r="E56" i="35" s="1"/>
  <c r="K66" i="35"/>
  <c r="K68" i="35" s="1"/>
  <c r="K69" i="35" s="1"/>
  <c r="J68" i="35"/>
  <c r="J69" i="35" s="1"/>
  <c r="C25" i="56"/>
  <c r="D25" i="56"/>
  <c r="E65" i="35"/>
  <c r="D26" i="56"/>
  <c r="G41" i="36"/>
  <c r="E25" i="56"/>
  <c r="C19" i="36"/>
  <c r="G19" i="36"/>
  <c r="C41" i="36"/>
  <c r="E26" i="56"/>
  <c r="G66" i="35" l="1"/>
  <c r="D66" i="35" s="1"/>
  <c r="G68" i="35" l="1"/>
  <c r="G69" i="35" s="1"/>
  <c r="H66" i="35"/>
  <c r="H68" i="35" s="1"/>
  <c r="H69" i="35" s="1"/>
  <c r="D68" i="35"/>
  <c r="D69" i="35" s="1"/>
  <c r="E66" i="35"/>
  <c r="E68" i="35" s="1"/>
  <c r="E69" i="35" s="1"/>
</calcChain>
</file>

<file path=xl/sharedStrings.xml><?xml version="1.0" encoding="utf-8"?>
<sst xmlns="http://schemas.openxmlformats.org/spreadsheetml/2006/main" count="1962" uniqueCount="942">
  <si>
    <t xml:space="preserve">Квалификациона структура </t>
  </si>
  <si>
    <t>Старосна структура</t>
  </si>
  <si>
    <t>Редни број</t>
  </si>
  <si>
    <t>ВСС</t>
  </si>
  <si>
    <t xml:space="preserve">До 30 година </t>
  </si>
  <si>
    <t>До 5 година</t>
  </si>
  <si>
    <t>ВС</t>
  </si>
  <si>
    <t>5 до 10</t>
  </si>
  <si>
    <t>ВКВ</t>
  </si>
  <si>
    <t xml:space="preserve">40 до 50 </t>
  </si>
  <si>
    <t>10 до 15</t>
  </si>
  <si>
    <t>ССС</t>
  </si>
  <si>
    <t xml:space="preserve">50 до 60 </t>
  </si>
  <si>
    <t>15 до 20</t>
  </si>
  <si>
    <t>КВ</t>
  </si>
  <si>
    <t>20 до 25</t>
  </si>
  <si>
    <t>ПК</t>
  </si>
  <si>
    <t>25 до 30</t>
  </si>
  <si>
    <t>НК</t>
  </si>
  <si>
    <t>Просечна старост</t>
  </si>
  <si>
    <t>30 до 35</t>
  </si>
  <si>
    <t>УКУПНО</t>
  </si>
  <si>
    <t>Преко 35</t>
  </si>
  <si>
    <t>Остало</t>
  </si>
  <si>
    <t xml:space="preserve">Планирано </t>
  </si>
  <si>
    <t>СРЕДСТВА ЗА ПОСЕБНЕ НАМЕНЕ</t>
  </si>
  <si>
    <t>Позиција</t>
  </si>
  <si>
    <t>Спонзорство</t>
  </si>
  <si>
    <t>Донације</t>
  </si>
  <si>
    <t>Хуманитарне активности</t>
  </si>
  <si>
    <t>Спортске активности</t>
  </si>
  <si>
    <t>Реклама и пропаганда</t>
  </si>
  <si>
    <t>5. Примљене дивиденде</t>
  </si>
  <si>
    <t>1. Увећање основног капитала</t>
  </si>
  <si>
    <t>Добра</t>
  </si>
  <si>
    <t>Услуге</t>
  </si>
  <si>
    <t>Радови</t>
  </si>
  <si>
    <t>ПАСИВА</t>
  </si>
  <si>
    <t>14</t>
  </si>
  <si>
    <t>24</t>
  </si>
  <si>
    <t>АОП</t>
  </si>
  <si>
    <t xml:space="preserve">Дневнице на службеном путу </t>
  </si>
  <si>
    <t xml:space="preserve">Накнаде трошкова на службеном путу
 </t>
  </si>
  <si>
    <t>ИЗВЕШТАЈ О ТОКОВИМА ГОТОВИНЕ</t>
  </si>
  <si>
    <t>навести основ</t>
  </si>
  <si>
    <t xml:space="preserve">ТРОШКОВИ ЗАПОСЛЕНИХ </t>
  </si>
  <si>
    <t>у динарима</t>
  </si>
  <si>
    <t>Р. бр.</t>
  </si>
  <si>
    <t>Трошкови запослених</t>
  </si>
  <si>
    <t>Број запослених</t>
  </si>
  <si>
    <t>9.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</si>
  <si>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</si>
  <si>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</si>
  <si>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</si>
  <si>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</si>
  <si>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</si>
  <si>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</si>
  <si>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</si>
  <si>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</si>
  <si>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</si>
  <si>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</si>
  <si>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</si>
  <si>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Основ одлива/пријема кадрова</t>
  </si>
  <si>
    <t>ДИНАМИКА ЗАПОШЉАВАЊА</t>
  </si>
  <si>
    <t>Опис</t>
  </si>
  <si>
    <t>Износ</t>
  </si>
  <si>
    <t>Репрезентација</t>
  </si>
  <si>
    <t>1</t>
  </si>
  <si>
    <t>Сопствена средства</t>
  </si>
  <si>
    <t>Позајмљена средства</t>
  </si>
  <si>
    <t>2</t>
  </si>
  <si>
    <t>3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</si>
  <si>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</si>
  <si>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</si>
  <si>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</si>
  <si>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4</t>
  </si>
  <si>
    <t>5</t>
  </si>
  <si>
    <t>6</t>
  </si>
  <si>
    <t>7</t>
  </si>
  <si>
    <t>9</t>
  </si>
  <si>
    <t>10</t>
  </si>
  <si>
    <t>11</t>
  </si>
  <si>
    <t>12</t>
  </si>
  <si>
    <t>ПОЗИЦИЈА</t>
  </si>
  <si>
    <t>1.</t>
  </si>
  <si>
    <t>2.</t>
  </si>
  <si>
    <t>3.</t>
  </si>
  <si>
    <t>4.</t>
  </si>
  <si>
    <t>5.</t>
  </si>
  <si>
    <t>6.</t>
  </si>
  <si>
    <t>7.</t>
  </si>
  <si>
    <t>8.</t>
  </si>
  <si>
    <t>АКТИВА</t>
  </si>
  <si>
    <t>Накнаде члановима скупштине</t>
  </si>
  <si>
    <t>НОВОЗАПОСЛЕНИ</t>
  </si>
  <si>
    <t>ПОСЛОВОДСТВО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</si>
  <si>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</si>
  <si>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</si>
  <si>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</si>
  <si>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</si>
  <si>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</si>
  <si>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</si>
  <si>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</si>
  <si>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</si>
  <si>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</si>
  <si>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</si>
  <si>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</si>
  <si>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</si>
  <si>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ПРОСЕК</t>
  </si>
  <si>
    <t>663 и 664</t>
  </si>
  <si>
    <t>13</t>
  </si>
  <si>
    <t>15</t>
  </si>
  <si>
    <t>21</t>
  </si>
  <si>
    <t>22</t>
  </si>
  <si>
    <t>27</t>
  </si>
  <si>
    <t>Маса НЕТО зарада (зарада по одбитку припадајућих пореза и доприноса на терет запосленог)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</si>
  <si>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</si>
  <si>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</si>
  <si>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>Број запослених  по кадровској евиденцији - УКУПНО*</t>
  </si>
  <si>
    <t>4.1.</t>
  </si>
  <si>
    <t xml:space="preserve"> - на неодређено време</t>
  </si>
  <si>
    <t>4.2.</t>
  </si>
  <si>
    <t>- на одређено време</t>
  </si>
  <si>
    <t>8</t>
  </si>
  <si>
    <t>16</t>
  </si>
  <si>
    <t>17</t>
  </si>
  <si>
    <t>18</t>
  </si>
  <si>
    <t>19</t>
  </si>
  <si>
    <t>20</t>
  </si>
  <si>
    <t>25</t>
  </si>
  <si>
    <t>26</t>
  </si>
  <si>
    <t>28</t>
  </si>
  <si>
    <t>I. Приливи готовине из активности инвестирања (1 до 5)</t>
  </si>
  <si>
    <t>II. Одливи готовине из активности инвестирања (1 до 3)</t>
  </si>
  <si>
    <t>563 и 564</t>
  </si>
  <si>
    <t>69-59</t>
  </si>
  <si>
    <t>1. Улагања у развој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</si>
  <si>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</si>
  <si>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</si>
  <si>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</si>
  <si>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</si>
  <si>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</si>
  <si>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</si>
  <si>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</si>
  <si>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</si>
  <si>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</si>
  <si>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</si>
  <si>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</si>
  <si>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</si>
  <si>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</si>
  <si>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</si>
  <si>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</si>
  <si>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</si>
  <si>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</si>
  <si>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</si>
  <si>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</si>
  <si>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</si>
  <si>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</si>
  <si>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</si>
  <si>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</si>
  <si>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</si>
  <si>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</si>
  <si>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</si>
  <si>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</si>
  <si>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</si>
  <si>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</si>
  <si>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</si>
  <si>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</si>
  <si>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</si>
  <si>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</si>
  <si>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</si>
  <si>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</si>
  <si>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</si>
  <si>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</si>
  <si>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</si>
  <si>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</si>
  <si>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</si>
  <si>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</si>
  <si>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</si>
  <si>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</si>
  <si>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</si>
  <si>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</si>
  <si>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</si>
  <si>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</si>
  <si>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</si>
  <si>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</si>
  <si>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</si>
  <si>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</si>
  <si>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</si>
  <si>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</si>
  <si>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</si>
  <si>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</si>
  <si>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</si>
  <si>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</si>
  <si>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</si>
  <si>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</si>
  <si>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 xml:space="preserve">Маса зарада </t>
  </si>
  <si>
    <t>СТАРОЗАПОСЛЕНИ*</t>
  </si>
  <si>
    <t>у 000 динара</t>
  </si>
  <si>
    <t>Структура по полу</t>
  </si>
  <si>
    <t>23</t>
  </si>
  <si>
    <t>Накнаде члановима Комисије за ревизију</t>
  </si>
  <si>
    <t>Накнада председника</t>
  </si>
  <si>
    <t>Број систематизованих радних места</t>
  </si>
  <si>
    <t xml:space="preserve"> Број запослених по кадровској евиденцији</t>
  </si>
  <si>
    <t xml:space="preserve">Број запослених на неодређено време </t>
  </si>
  <si>
    <t>Број запослених на одређено време</t>
  </si>
  <si>
    <t>УКУПНО:</t>
  </si>
  <si>
    <t>Пословни приходи</t>
  </si>
  <si>
    <t>План</t>
  </si>
  <si>
    <t>Реализација</t>
  </si>
  <si>
    <t>-</t>
  </si>
  <si>
    <t>Пословни расходи</t>
  </si>
  <si>
    <t>Пословни резултат</t>
  </si>
  <si>
    <t>Нето резултат</t>
  </si>
  <si>
    <t>Број запослених на дан 31.12.</t>
  </si>
  <si>
    <t>Просечна нето зарада</t>
  </si>
  <si>
    <t>EBITDA</t>
  </si>
  <si>
    <t>Ликвидност</t>
  </si>
  <si>
    <t>Дуг / капитал</t>
  </si>
  <si>
    <t>НАПОМЕНА:</t>
  </si>
  <si>
    <t>Број прималаца накнаде по уговору о привременим и повременим пословима*</t>
  </si>
  <si>
    <t>Број прималаца накнаде по уговору о делу*</t>
  </si>
  <si>
    <t>СУБВЕНЦИЈЕ И ОСТАЛИ ПРИХОДИ ИЗ БУЏЕТА</t>
  </si>
  <si>
    <t>Приход</t>
  </si>
  <si>
    <t>Пренето из буџета</t>
  </si>
  <si>
    <t xml:space="preserve">Неутрошено </t>
  </si>
  <si>
    <t>4 (2-3)</t>
  </si>
  <si>
    <t>Субвенције</t>
  </si>
  <si>
    <t>Остали приходи из буџета*</t>
  </si>
  <si>
    <t>01.01. до 31.03.</t>
  </si>
  <si>
    <t>01.01. до 30.06.</t>
  </si>
  <si>
    <t>01.01. до 30.09.</t>
  </si>
  <si>
    <t>01.01. до 31.12.</t>
  </si>
  <si>
    <t>Број прималаца накнаде по основу осталих уговора*</t>
  </si>
  <si>
    <t>Број прималаца накнаде по ауторским уговорима*</t>
  </si>
  <si>
    <t>Број чланова Комисије за ревизију*</t>
  </si>
  <si>
    <t>Број чланова скупштине*</t>
  </si>
  <si>
    <t xml:space="preserve">* број запослених/прималаца/чланова последњег дана извештајног периода </t>
  </si>
  <si>
    <t>Структура по времену у радном односу</t>
  </si>
  <si>
    <t>Накнаде Надзорног одбора / Скупштине у нето износу</t>
  </si>
  <si>
    <t>Месец</t>
  </si>
  <si>
    <t>Накнаде Надзорног одбора / Скупштине у бруто износу</t>
  </si>
  <si>
    <t>Накнада члана</t>
  </si>
  <si>
    <t>Број чланова</t>
  </si>
  <si>
    <t xml:space="preserve">Укупан износ </t>
  </si>
  <si>
    <t>1+(2*3)</t>
  </si>
  <si>
    <t>Накнаде Комисије за ревизију у нето износу</t>
  </si>
  <si>
    <t>Накнаде Комисије за ревизију у бруто износу</t>
  </si>
  <si>
    <t>Укупно:</t>
  </si>
  <si>
    <t>Структура финансирања</t>
  </si>
  <si>
    <t>Износ према
 извору финансирања</t>
  </si>
  <si>
    <t>Просечна зарада</t>
  </si>
  <si>
    <t xml:space="preserve">30 до 40  </t>
  </si>
  <si>
    <t>Мушки</t>
  </si>
  <si>
    <t>Женски</t>
  </si>
  <si>
    <t>Р.бр.</t>
  </si>
  <si>
    <t>Група рачуна, рачун</t>
  </si>
  <si>
    <t>П О З И Ц И Ј А</t>
  </si>
  <si>
    <t xml:space="preserve">КРЕДИТНА ЗАДУЖЕНОСТ </t>
  </si>
  <si>
    <t>Кредитор</t>
  </si>
  <si>
    <t>Назив кредита / Пројекта</t>
  </si>
  <si>
    <t>Оригинална валута</t>
  </si>
  <si>
    <t>Гаранција државе</t>
  </si>
  <si>
    <t>Година повлачења кредита</t>
  </si>
  <si>
    <t>Рок отплате без периода почека</t>
  </si>
  <si>
    <t>Период почека (Grace period)</t>
  </si>
  <si>
    <t>Датум прве отплате</t>
  </si>
  <si>
    <t>Каматна стопа</t>
  </si>
  <si>
    <t>Број отплата током једне године</t>
  </si>
  <si>
    <t>Да/Не</t>
  </si>
  <si>
    <t>Укупно главница</t>
  </si>
  <si>
    <t>Укупно камата</t>
  </si>
  <si>
    <t>Домаћи кредитор</t>
  </si>
  <si>
    <t>Укупно кредитно задужење</t>
  </si>
  <si>
    <t>од чега за ликвидност</t>
  </si>
  <si>
    <t>од чега за капиталне пројекте</t>
  </si>
  <si>
    <t>Укупно услуге:</t>
  </si>
  <si>
    <t>Укупно радови:</t>
  </si>
  <si>
    <t>Укупно добра: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</si>
  <si>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</si>
  <si>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</si>
  <si>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</si>
  <si>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</si>
  <si>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</si>
  <si>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</si>
  <si>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</si>
  <si>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</si>
  <si>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</si>
  <si>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</si>
  <si>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</si>
  <si>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</si>
  <si>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</si>
  <si>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</si>
  <si>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</si>
  <si>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</si>
  <si>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</si>
  <si>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</si>
  <si>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</si>
  <si>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</si>
  <si>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</si>
  <si>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</si>
  <si>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</si>
  <si>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</si>
  <si>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</si>
  <si>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</si>
  <si>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</si>
  <si>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</si>
  <si>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</si>
  <si>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</si>
  <si>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</si>
  <si>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</si>
  <si>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</si>
  <si>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</si>
  <si>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</si>
  <si>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</si>
  <si>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</si>
  <si>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</si>
  <si>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</si>
  <si>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</si>
  <si>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</si>
  <si>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</si>
  <si>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</si>
  <si>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</si>
  <si>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</si>
  <si>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</si>
  <si>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</si>
  <si>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</si>
  <si>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</si>
  <si>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</si>
  <si>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</si>
  <si>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</si>
  <si>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</si>
  <si>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</si>
  <si>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</si>
  <si>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</si>
  <si>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</si>
  <si>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</si>
  <si>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</si>
  <si>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</si>
  <si>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Број чланова надзорног одбора*</t>
  </si>
  <si>
    <t>Накнаде члановима надзорног одбора</t>
  </si>
  <si>
    <t>Број извршилаца</t>
  </si>
  <si>
    <t>…</t>
  </si>
  <si>
    <t xml:space="preserve">Преко 60 </t>
  </si>
  <si>
    <t>СТАРОЗАПОСЛЕНИ**</t>
  </si>
  <si>
    <t>УКУПНО = ДОБРА + УСЛУГЕ+РАДОВИ</t>
  </si>
  <si>
    <t>Прилог 1б</t>
  </si>
  <si>
    <t xml:space="preserve"> </t>
  </si>
  <si>
    <t>Запослени</t>
  </si>
  <si>
    <t>Приказ планираних и реализованих индикатора пословања</t>
  </si>
  <si>
    <t>Прилог 13.</t>
  </si>
  <si>
    <t>Прилог 14.</t>
  </si>
  <si>
    <t>Средства буџета  (по контима)</t>
  </si>
  <si>
    <t>Прилог 15.</t>
  </si>
  <si>
    <t>Прилог 12.</t>
  </si>
  <si>
    <t>Прилог 11.</t>
  </si>
  <si>
    <t>Прилог 9.</t>
  </si>
  <si>
    <t>Прилог 7.</t>
  </si>
  <si>
    <t>Прилог 6.</t>
  </si>
  <si>
    <t>Прилог 5.</t>
  </si>
  <si>
    <t>Укупни капитал</t>
  </si>
  <si>
    <t>% одступања реализације од плана</t>
  </si>
  <si>
    <t>% одступања реализације у односу на реализацију претходне године</t>
  </si>
  <si>
    <t>Укупна имовина</t>
  </si>
  <si>
    <t>Инвестиције</t>
  </si>
  <si>
    <t>Просечна  нето зарада = збир свих исплаћених нето зарада у години / 12 / број запослених</t>
  </si>
  <si>
    <t>ROA</t>
  </si>
  <si>
    <t>ROE</t>
  </si>
  <si>
    <t>Оперативни новчани ток</t>
  </si>
  <si>
    <t>% зарада у пословним приходима</t>
  </si>
  <si>
    <t>Кредитно задужење без гаранције државе</t>
  </si>
  <si>
    <t>Кредитно задужење са гаранцијом државе</t>
  </si>
  <si>
    <t>Остали приходи из буџета</t>
  </si>
  <si>
    <t>Укупно приходи из буџета</t>
  </si>
  <si>
    <t>Пренето</t>
  </si>
  <si>
    <t>План
01.01-31.03.2020.</t>
  </si>
  <si>
    <t>План
01.01-30.06.2020.</t>
  </si>
  <si>
    <t>План
01.01-30.09.2020.</t>
  </si>
  <si>
    <t>План 
01.01-31.12.2020.</t>
  </si>
  <si>
    <t>Број прималаца отпремнине</t>
  </si>
  <si>
    <t>29</t>
  </si>
  <si>
    <t>ПЛАНИРАНА ФИНАНСИЈСКА СРЕДСТВА ЗА НАБАВКУ ДОБАРА, РАДОВА И УСЛУГА</t>
  </si>
  <si>
    <t xml:space="preserve">ПЛАН ИНВЕСТИЦИЈА </t>
  </si>
  <si>
    <t>Назив инвестиције</t>
  </si>
  <si>
    <t>Укупно инвестиције</t>
  </si>
  <si>
    <t xml:space="preserve">План  </t>
  </si>
  <si>
    <t>Нето</t>
  </si>
  <si>
    <t>Реализовано</t>
  </si>
  <si>
    <t>Износ неутрошених средстава из ранијих година   (у односу на претходну)</t>
  </si>
  <si>
    <t>Реализовано (процена)</t>
  </si>
  <si>
    <t>Сектор / Организациона јединица</t>
  </si>
  <si>
    <t>Реализација (процена)</t>
  </si>
  <si>
    <t>Број прималаца јубиларних награда</t>
  </si>
  <si>
    <t>Бруто 1</t>
  </si>
  <si>
    <t>Запослени без пословодства</t>
  </si>
  <si>
    <t>Најнижа зарада</t>
  </si>
  <si>
    <t>Највиша зарада</t>
  </si>
  <si>
    <t>Пословодство</t>
  </si>
  <si>
    <t>Распон исплаћених и планираних зарада</t>
  </si>
  <si>
    <t xml:space="preserve">A. УПИСАНИ А НЕУПЛАЋЕНИ КАПИТАЛ </t>
  </si>
  <si>
    <t>Б. СТАЛНА ИМОВИНА</t>
  </si>
  <si>
    <t>(0003 + 0009 + 0017 + 0018 + 0028)</t>
  </si>
  <si>
    <t>I. НЕМАТЕРИЈАЛНА ИМОВИНА</t>
  </si>
  <si>
    <t>(0004 + 0005 + 0006 + 0007 + 0008)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</si>
  <si>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</si>
  <si>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</si>
  <si>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 xml:space="preserve">3. Гудвил </t>
  </si>
  <si>
    <t>015 и 016</t>
  </si>
  <si>
    <t xml:space="preserve">4. Нематеријална имовина узета у лизинг и нематеријална имовина у припреми </t>
  </si>
  <si>
    <t>5. Аванси за нематеријалну имовину</t>
  </si>
  <si>
    <t>II. НЕКРЕТНИНЕ, ПОСТРОЈЕЊА И ОПРЕМА</t>
  </si>
  <si>
    <t>(0010 + 0011 + 0012 + 0013 + 0014 + 0015 + 0016)</t>
  </si>
  <si>
    <t>020, 021 и 022</t>
  </si>
  <si>
    <t>1. Земљиште и грађевински објекти</t>
  </si>
  <si>
    <t>2. Постројења и опрема</t>
  </si>
  <si>
    <t>3. Инвестиционе некретнине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</si>
  <si>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</si>
  <si>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</si>
  <si>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026 и 028</t>
  </si>
  <si>
    <t>029 (део)</t>
  </si>
  <si>
    <t xml:space="preserve">6. Аванси за некретнине, постројења и опрему у земљи </t>
  </si>
  <si>
    <t xml:space="preserve">7. Аванси за некретнине, постројења и опрему у иностранству </t>
  </si>
  <si>
    <t xml:space="preserve">III. БИОЛОШКА СРЕДСТВА </t>
  </si>
  <si>
    <t>04 и 05</t>
  </si>
  <si>
    <t xml:space="preserve">IV. ДУГОРОЧНИ ФИНАНСИЈСКИ ПЛАСМАНИ И ДУГОРОЧНА ПОТРАЖИВАЊА </t>
  </si>
  <si>
    <t>(0019 + 0020 + 0021 + 0022 + 0023 + 0024 + 0025 + 0026 + 0027)</t>
  </si>
  <si>
    <t>040 (део), 041 (део) и 042 (део)</t>
  </si>
  <si>
    <t>040 (део), 041 (део), 042 (део)</t>
  </si>
  <si>
    <t>2. Учешћа у капиталу која се вреднују методом учешћа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</si>
  <si>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</si>
  <si>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</si>
  <si>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044, 050 (део), 051 (део)</t>
  </si>
  <si>
    <t>045 (део) и 053 (део)</t>
  </si>
  <si>
    <t xml:space="preserve">5. Дугорочни пласмани (дати кредити и зајмови) у земљи </t>
  </si>
  <si>
    <t xml:space="preserve">6. Дугорочни пласмани (дати кредити и зајмови) у иностранству </t>
  </si>
  <si>
    <t xml:space="preserve">8. Откупљене сопствене акције и откупљени сопствени удели </t>
  </si>
  <si>
    <t>048, 052, 054, 055 и 056</t>
  </si>
  <si>
    <t xml:space="preserve">9. Остали дугорочни финансијски пласмани и остала дугорочна потраживања </t>
  </si>
  <si>
    <t>28 (део) осим 288</t>
  </si>
  <si>
    <t xml:space="preserve">V. ДУГОРОЧНА АКТИВНА ВРЕМЕНСКА РАЗГРАНИЧЕЊА </t>
  </si>
  <si>
    <t xml:space="preserve">В. ОДЛОЖЕНА ПОРЕСКА СРЕДСТВА </t>
  </si>
  <si>
    <t xml:space="preserve">Г. ОБРТНА ИМОВИНА </t>
  </si>
  <si>
    <t>(0031 + 0037 + 0038 + 0044 + 0048 + 0057+ 0058)</t>
  </si>
  <si>
    <t>Класа 1, осим групе рачуна 14</t>
  </si>
  <si>
    <t>I. ЗАЛИХЕ (0032 + 0033 + 0034 + 0035 + 0036)</t>
  </si>
  <si>
    <t xml:space="preserve">1. Материјал, резервни делови, алат и ситан инвентар </t>
  </si>
  <si>
    <t>11 и 12</t>
  </si>
  <si>
    <t xml:space="preserve">2. Недовршена производња и готови производи </t>
  </si>
  <si>
    <t xml:space="preserve">3. Роба </t>
  </si>
  <si>
    <t>150, 152 и 154</t>
  </si>
  <si>
    <t>4. Плаћени аванси за залихе и услуге у земљи</t>
  </si>
  <si>
    <t>151, 153 и 155</t>
  </si>
  <si>
    <t xml:space="preserve">5. Плаћени аванси за залихе и услуге у иностранству </t>
  </si>
  <si>
    <t xml:space="preserve">II. СТАЛНА ИМОВИНА КОЈА СЕ ДРЖИ ЗА ПРОДАЈУ И ПРЕСТАНАК ПОСЛОВАЊА </t>
  </si>
  <si>
    <t xml:space="preserve">III. ПОТРАЖИВАЊА ПО ОСНОВУ ПРОДАЈЕ </t>
  </si>
  <si>
    <t>(0039 + 0040 + 0041 + 0042 + 0043)</t>
  </si>
  <si>
    <t xml:space="preserve">1. Потраживања од купаца у земљи </t>
  </si>
  <si>
    <t xml:space="preserve">2. Потраживања од купаца у иностранству </t>
  </si>
  <si>
    <t>200 и 202</t>
  </si>
  <si>
    <t xml:space="preserve">3. Потраживања од матичног, зависних и осталих повезаних лица у земљи </t>
  </si>
  <si>
    <t>201 и 203</t>
  </si>
  <si>
    <t>4. Потраживања од матичног, зависних и осталих повезаних лица у иностранству</t>
  </si>
  <si>
    <t xml:space="preserve">5. Остала потраживања по основу продаје </t>
  </si>
  <si>
    <t>21, 22 и 27</t>
  </si>
  <si>
    <t xml:space="preserve">IV. ОСТАЛА КРАТКОРОЧНА ПОТРАЖИВАЊА </t>
  </si>
  <si>
    <t>(0045 + 0046 + 0047)</t>
  </si>
  <si>
    <t>21, 22 осим 223 и 224, и 27</t>
  </si>
  <si>
    <t xml:space="preserve">1. Остала потраживања </t>
  </si>
  <si>
    <t xml:space="preserve">2. Потраживања за више плаћен порез на добитак </t>
  </si>
  <si>
    <t xml:space="preserve">3. Потраживања по основу преплаћених осталих пореза и доприноса </t>
  </si>
  <si>
    <t xml:space="preserve">V. КРАТКОРОЧНИ ФИНАНСИЈСКИ ПЛАСМАНИ </t>
  </si>
  <si>
    <t>(0049 + 0050 + 0051 + 0052 + 0053 + 0054 + 0055 + 0056)</t>
  </si>
  <si>
    <t xml:space="preserve">1. Краткорочни кредити и пласмани - матично и зависна правна лица </t>
  </si>
  <si>
    <t>232, 234 (део)</t>
  </si>
  <si>
    <t xml:space="preserve">3. Краткорочни кредити, зајмови и пласмани у земљи </t>
  </si>
  <si>
    <t>233, 234 (део)</t>
  </si>
  <si>
    <t xml:space="preserve">4. Kраткорочни кредити, зајмови и пласмани у иностранству </t>
  </si>
  <si>
    <t xml:space="preserve">5. Хартије од вредности које се вреднују по амортизованој вредности </t>
  </si>
  <si>
    <t>236 (део)</t>
  </si>
  <si>
    <t xml:space="preserve">7. Откупљене сопствене акције и откупљени сопствени удели </t>
  </si>
  <si>
    <t>236 (део), 238 и 239</t>
  </si>
  <si>
    <t xml:space="preserve">8. Остали краткорочни финансијски пласмани </t>
  </si>
  <si>
    <t xml:space="preserve">VI. ГОТОВИНА И ГОТОВИНСКИ ЕКВИВАЛЕНТИ </t>
  </si>
  <si>
    <t>28 (део), осим 288</t>
  </si>
  <si>
    <t xml:space="preserve">VII. КРАТКОРОЧНА АКТИВНА ВРЕМЕНСКА РАЗГРАНИЧЕЊА </t>
  </si>
  <si>
    <t xml:space="preserve">Ђ. ВАНБИЛАНСНА АКТИВА 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</si>
  <si>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</si>
  <si>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</si>
  <si>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</si>
  <si>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</si>
  <si>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</si>
  <si>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</si>
  <si>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</si>
  <si>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</si>
  <si>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>дуговни салдо рачуна 331, 332, 333, 334, 335, 336 и 337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</si>
  <si>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</si>
  <si>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</si>
  <si>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</si>
  <si>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</si>
  <si>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</si>
  <si>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</si>
  <si>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</si>
  <si>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</si>
  <si>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</si>
  <si>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</si>
  <si>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</si>
  <si>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</si>
  <si>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</si>
  <si>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</si>
  <si>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</si>
  <si>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</si>
  <si>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</si>
  <si>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</si>
  <si>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</si>
  <si>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</si>
  <si>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</si>
  <si>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</si>
  <si>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</si>
  <si>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</si>
  <si>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</si>
  <si>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</si>
  <si>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</si>
  <si>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</si>
  <si>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</si>
  <si>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</si>
  <si>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</si>
  <si>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</si>
  <si>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</si>
  <si>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</si>
  <si>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</si>
  <si>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</si>
  <si>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</si>
  <si>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</si>
  <si>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</si>
  <si>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</si>
  <si>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</si>
  <si>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</si>
  <si>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</si>
  <si>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</si>
  <si>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</si>
  <si>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</si>
  <si>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</si>
  <si>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</si>
  <si>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</si>
  <si>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</si>
  <si>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</si>
  <si>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</si>
  <si>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</si>
  <si>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</si>
  <si>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</si>
  <si>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</si>
  <si>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</si>
  <si>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</si>
  <si>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</si>
  <si>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</si>
  <si>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</si>
  <si>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 xml:space="preserve">1. Остале краткорочне обавезе </t>
  </si>
  <si>
    <t>47,48 осим 481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</si>
  <si>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</si>
  <si>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</si>
  <si>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</si>
  <si>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</si>
  <si>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</si>
  <si>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</si>
  <si>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</si>
  <si>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</si>
  <si>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</si>
  <si>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Д. УКУПНА АКТИВА = ПОСЛОВНА ИМОВИНА (0001 + 0002 + 0029 + 0030)</t>
  </si>
  <si>
    <t>Прилог 1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</si>
  <si>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</si>
  <si>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</si>
  <si>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</si>
  <si>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</si>
  <si>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</si>
  <si>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</si>
  <si>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</si>
  <si>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</si>
  <si>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</si>
  <si>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</si>
  <si>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</si>
  <si>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</si>
  <si>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</si>
  <si>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</si>
  <si>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</si>
  <si>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</si>
  <si>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</si>
  <si>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</si>
  <si>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</si>
  <si>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</si>
  <si>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</si>
  <si>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</si>
  <si>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</si>
  <si>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</si>
  <si>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</si>
  <si>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</si>
  <si>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</si>
  <si>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</si>
  <si>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</si>
  <si>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</si>
  <si>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</si>
  <si>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</si>
  <si>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</si>
  <si>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</si>
  <si>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</si>
  <si>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</si>
  <si>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</si>
  <si>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</si>
  <si>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</si>
  <si>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</si>
  <si>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</si>
  <si>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</si>
  <si>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</si>
  <si>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</si>
  <si>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</si>
  <si>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</si>
  <si>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</si>
  <si>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</si>
  <si>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</si>
  <si>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</si>
  <si>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</si>
  <si>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</si>
  <si>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</si>
  <si>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</si>
  <si>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</si>
  <si>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</si>
  <si>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</si>
  <si>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</si>
  <si>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</si>
  <si>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</si>
  <si>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</si>
  <si>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</si>
  <si>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</si>
  <si>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</si>
  <si>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</si>
  <si>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</si>
  <si>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</si>
  <si>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</si>
  <si>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</si>
  <si>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</si>
  <si>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</si>
  <si>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</si>
  <si>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</si>
  <si>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</si>
  <si>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</si>
  <si>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</si>
  <si>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 xml:space="preserve">II. ОДЛОЖЕНИ ПОРЕСКИХ РАСХОДИ ПЕРИОДА 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</si>
  <si>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</si>
  <si>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</si>
  <si>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</si>
  <si>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</si>
  <si>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</si>
  <si>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</si>
  <si>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</si>
  <si>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</si>
  <si>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</si>
  <si>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</si>
  <si>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</si>
  <si>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</si>
  <si>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Прилог 2</t>
  </si>
  <si>
    <t>722 дуг. салдо</t>
  </si>
  <si>
    <t>722 пот. салдо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</si>
  <si>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</si>
  <si>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</si>
  <si>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</si>
  <si>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</si>
  <si>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</si>
  <si>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</si>
  <si>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</si>
  <si>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</si>
  <si>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</si>
  <si>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</si>
  <si>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</si>
  <si>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</si>
  <si>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</si>
  <si>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</si>
  <si>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</si>
  <si>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</si>
  <si>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ГОТОВИНИЕ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</si>
  <si>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</si>
  <si>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</si>
  <si>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</si>
  <si>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</si>
  <si>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</si>
  <si>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</si>
  <si>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</si>
  <si>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</si>
  <si>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</si>
  <si>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</si>
  <si>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</si>
  <si>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</si>
  <si>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</si>
  <si>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</si>
  <si>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</si>
  <si>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</si>
  <si>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</si>
  <si>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</si>
  <si>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</si>
  <si>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</si>
  <si>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</si>
  <si>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</si>
  <si>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</si>
  <si>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r>
      <t xml:space="preserve">Г. СВЕГА ПРИЛИВ ГОТОВИНЕ </t>
    </r>
    <r>
      <rPr>
        <sz val="9"/>
        <rFont val="Arial"/>
        <family val="2"/>
      </rPr>
      <t>(3001 + 3017 + 3029)</t>
    </r>
  </si>
  <si>
    <r>
      <t xml:space="preserve">Д. СВЕГА ОДЛИВ ГОТОВИНЕ </t>
    </r>
    <r>
      <rPr>
        <sz val="9"/>
        <rFont val="Arial"/>
        <family val="2"/>
      </rPr>
      <t>(3006 + 3023 + 3037)</t>
    </r>
  </si>
  <si>
    <r>
      <t xml:space="preserve">Ђ. НЕТО ПРИЛИВ ГОТОВИНЕ </t>
    </r>
    <r>
      <rPr>
        <sz val="9"/>
        <rFont val="Arial"/>
        <family val="2"/>
      </rPr>
      <t>(3048 - 3049) ≥ 0</t>
    </r>
  </si>
  <si>
    <r>
      <t xml:space="preserve">E. НЕТО ОДЛИВ ГОТОВИНЕ </t>
    </r>
    <r>
      <rPr>
        <sz val="9"/>
        <rFont val="Arial"/>
        <family val="2"/>
      </rPr>
      <t>(3049 - 3048) ≥ 0</t>
    </r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</si>
  <si>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</si>
  <si>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</si>
  <si>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</si>
  <si>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</si>
  <si>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>Прилог 1а</t>
  </si>
  <si>
    <t>Циљеви јавног предузећа са кључним индикаторима остварења циљева</t>
  </si>
  <si>
    <t>Циљ</t>
  </si>
  <si>
    <t>Индикатор</t>
  </si>
  <si>
    <t>Базна година</t>
  </si>
  <si>
    <t>Вредност индикатора</t>
  </si>
  <si>
    <t>Извор провере</t>
  </si>
  <si>
    <t>Активност за достизање циља</t>
  </si>
  <si>
    <t>Ниска вероватноћа</t>
  </si>
  <si>
    <t>Низак утицај</t>
  </si>
  <si>
    <t>Умерена вероватноћа</t>
  </si>
  <si>
    <t>Умерен утицај</t>
  </si>
  <si>
    <t>Висока вероватноћа</t>
  </si>
  <si>
    <t>Висок утицај</t>
  </si>
  <si>
    <t>Ризик</t>
  </si>
  <si>
    <t>Вероватноћа ризика                    (1)</t>
  </si>
  <si>
    <t>Утицај ризика                            (2)</t>
  </si>
  <si>
    <t>Укупно                                     (3)</t>
  </si>
  <si>
    <t>Избор</t>
  </si>
  <si>
    <t>Вероватноћа</t>
  </si>
  <si>
    <t>Утицај</t>
  </si>
  <si>
    <t>3=1*2</t>
  </si>
  <si>
    <t>Ефекат ризика</t>
  </si>
  <si>
    <t>Колона "Вероватноћа ризика" се попуњава по следећој шеми избором из падајућег менија:</t>
  </si>
  <si>
    <t>Број 1 - Ниска вероватноћа</t>
  </si>
  <si>
    <t>Број 2 - Умерена вероватноћа</t>
  </si>
  <si>
    <t>Број 3 - Висока вероватноћа</t>
  </si>
  <si>
    <t>Колона "Утицај ризика" се попуњава по следећој шеми избором из падајућег менија:</t>
  </si>
  <si>
    <t>Број 1 - Низак утицај</t>
  </si>
  <si>
    <t>Број 2 - Умерен утицај</t>
  </si>
  <si>
    <t>Број 3 - Висок утицај</t>
  </si>
  <si>
    <t>Колона "Укупно" се попуњава аутоматски</t>
  </si>
  <si>
    <t>Пословни ризици и план управљања ризицима</t>
  </si>
  <si>
    <t>Прилог 3</t>
  </si>
  <si>
    <t>Процењен финансијски ефекат у случају настанка ризика                                (у 000 дин)</t>
  </si>
  <si>
    <t>Планиране активности у случају појаве ризика</t>
  </si>
  <si>
    <t>2023. година</t>
  </si>
  <si>
    <t>Прилог 4</t>
  </si>
  <si>
    <t>Прилог 5а</t>
  </si>
  <si>
    <t>Прилог 5б</t>
  </si>
  <si>
    <t>Прилог 8.</t>
  </si>
  <si>
    <t>Надзорни одбор /Скупштина</t>
  </si>
  <si>
    <t>Прилог 11a</t>
  </si>
  <si>
    <t>Прилог 16.</t>
  </si>
  <si>
    <t>Прилог 17.</t>
  </si>
  <si>
    <t>2024. година</t>
  </si>
  <si>
    <t>30</t>
  </si>
  <si>
    <t>Трошкови стручног усавршавања запослених</t>
  </si>
  <si>
    <t>1. Учешћа у капиталу правних лица (осим учешћа у капиталу која се вреднују методом учешћа)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</si>
  <si>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</si>
  <si>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 xml:space="preserve">7. Дугорочна финансијска улагања (хартије од вредности које се вреднују по амортизованој вредности) </t>
  </si>
  <si>
    <t xml:space="preserve">6. Финансијска средства која се вреднују по фер вредности кроз Биланс успеха </t>
  </si>
  <si>
    <t xml:space="preserve">5. Дугорочни кредити, зајмови и обавезе по основу лизинга у иностранству </t>
  </si>
  <si>
    <t xml:space="preserve">8. Остали одливи из пословних активности </t>
  </si>
  <si>
    <t xml:space="preserve">7. Остале краткорочне обавезе </t>
  </si>
  <si>
    <t xml:space="preserve">4. Oстали приливи из редовног пословања </t>
  </si>
  <si>
    <t>00</t>
  </si>
  <si>
    <t>01</t>
  </si>
  <si>
    <t>010</t>
  </si>
  <si>
    <t>013</t>
  </si>
  <si>
    <t>017</t>
  </si>
  <si>
    <t>02</t>
  </si>
  <si>
    <t>023</t>
  </si>
  <si>
    <t>024</t>
  </si>
  <si>
    <t xml:space="preserve">5. Остале некретнине, постројења и опрема и улагања на туђим некретнинама, постројењима и опреми </t>
  </si>
  <si>
    <t>03</t>
  </si>
  <si>
    <t>046</t>
  </si>
  <si>
    <t>047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</si>
  <si>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</si>
  <si>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 xml:space="preserve">VI. НЕРЕАЛИЗОВАНИ ГУБИЦИ ПО ОСНОВУ ФИНАНСИЈСКИХ СРЕДСТАВА И ДРУГИХ КОМПОНЕНТИ ОСТАЛОГ СВЕОБУХВАТНОГ РЕЗУЛТАТА </t>
  </si>
  <si>
    <t>40, осим 400 и 404</t>
  </si>
  <si>
    <t>44, 45 и 46 осим 467</t>
  </si>
  <si>
    <t xml:space="preserve">2. Обавезе по основу пореза на додату вредност и осталих јавних прихода </t>
  </si>
  <si>
    <t xml:space="preserve">Б. ТОКОВИ ГОТОВИНЕ ИЗ АКТИВНОСТИ ИНВЕСТИРАЊА </t>
  </si>
  <si>
    <t xml:space="preserve">2. Краткорочни кредити и пласмани - остала повезана правна  лица 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</si>
  <si>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</si>
  <si>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52, осим 520 и 521</t>
  </si>
  <si>
    <t xml:space="preserve">II. НЕТО ДОБИТАК КОЈИ ПРИПАДА МАТИЧНОМ ПРАВНОМ ЛИЦУ </t>
  </si>
  <si>
    <t xml:space="preserve">И. НЕГАТИВНЕ КУРСНЕ РАЗЛИКЕ ПО ОСНОВУ ПРЕРАЧУНА ГОТОВИНЕ </t>
  </si>
  <si>
    <t>Прилог 11б</t>
  </si>
  <si>
    <t>2025. година</t>
  </si>
  <si>
    <t>Прилог 10.</t>
  </si>
  <si>
    <t>2026. година</t>
  </si>
  <si>
    <t>Стање на дан 31.12.2023.</t>
  </si>
  <si>
    <t xml:space="preserve">** позиције од 5 до 31 које се исказују у новчаним јединицама приказати у бруто износу </t>
  </si>
  <si>
    <t>2027. година</t>
  </si>
  <si>
    <t>2023. година реализација</t>
  </si>
  <si>
    <t>Стање на дан 31.12.2024.</t>
  </si>
  <si>
    <t>План на дан 31.12.2025.</t>
  </si>
  <si>
    <t>БИЛАНС СТАЊА  на дан 31.12.2025. године</t>
  </si>
  <si>
    <t>у периоду од 01.01. до 31.12.2025. године</t>
  </si>
  <si>
    <t>Број на дан 31.12.2025.</t>
  </si>
  <si>
    <t>Број запослених 31.12.2025.</t>
  </si>
  <si>
    <t>Стање на дан 31.12.2025. године</t>
  </si>
  <si>
    <t>Стање кредитне задужености у оригиналној валути
на дан 31.12.2025. године</t>
  </si>
  <si>
    <t>Напомена: У последњој колони код % одступања реализације у односу на реализацију претходне године, пореде се план за 2025. годину и реализација из 2024. године.</t>
  </si>
  <si>
    <t>* Под осталим приходима из буџета сматрају се приходи који се не исплаћују са економске класификације 451-субвенције</t>
  </si>
  <si>
    <t xml:space="preserve">*НАПОМЕНА: </t>
  </si>
  <si>
    <r>
      <rPr>
        <b/>
        <sz val="10"/>
        <rFont val="Arial"/>
        <family val="2"/>
      </rPr>
      <t>EBITDA</t>
    </r>
    <r>
      <rPr>
        <sz val="10"/>
        <rFont val="Arial"/>
        <family val="2"/>
      </rPr>
      <t xml:space="preserve"> (Earnings before Interest, Taxes, Depreciation and Amortization) представља добитак предузећа пре опорезивања који се добија када се одузму само оперативни трошкови, а без искључивања трошкова камате и амортизације. Рачуна се тако што се добитак/губитак пре опорезивања коригује за расходе камата и амортизацију.</t>
    </r>
  </si>
  <si>
    <r>
      <rPr>
        <b/>
        <sz val="10"/>
        <rFont val="Arial"/>
        <family val="2"/>
      </rPr>
      <t>ROA</t>
    </r>
    <r>
      <rPr>
        <sz val="10"/>
        <rFont val="Arial"/>
        <family val="2"/>
      </rPr>
      <t xml:space="preserve"> (Return on Assets) - Стопа приноса средстава рачуна се: (нето добит / укупна средства ) *100</t>
    </r>
  </si>
  <si>
    <r>
      <rPr>
        <b/>
        <sz val="10"/>
        <rFont val="Arial"/>
        <family val="2"/>
      </rPr>
      <t>ROE</t>
    </r>
    <r>
      <rPr>
        <sz val="10"/>
        <rFont val="Arial"/>
        <family val="2"/>
      </rPr>
      <t xml:space="preserve"> (Return on Еquity) - Стопа приноса капитала рачуна се: (нето добит / капитал)*100</t>
    </r>
  </si>
  <si>
    <r>
      <rPr>
        <b/>
        <sz val="10"/>
        <rFont val="Arial"/>
        <family val="2"/>
      </rPr>
      <t>Оперативни новчани ток</t>
    </r>
    <r>
      <rPr>
        <sz val="10"/>
        <rFont val="Arial"/>
        <family val="2"/>
      </rPr>
      <t xml:space="preserve"> - новчани ток из пословних активности </t>
    </r>
  </si>
  <si>
    <r>
      <rPr>
        <b/>
        <sz val="10"/>
        <rFont val="Arial"/>
        <family val="2"/>
      </rPr>
      <t>Дуг / капитал</t>
    </r>
    <r>
      <rPr>
        <sz val="10"/>
        <rFont val="Arial"/>
        <family val="2"/>
      </rPr>
      <t xml:space="preserve"> представља однос укупног дуга (дугорочна резервисања и обавезе, одложене пореске обавезе и краткорочна резервисања и краткорочне обавезе) и капитала (укупна ставка из пасиве биланса стања) *100.</t>
    </r>
  </si>
  <si>
    <r>
      <rPr>
        <b/>
        <sz val="10"/>
        <rFont val="Arial"/>
        <family val="2"/>
      </rPr>
      <t>Ликвидност</t>
    </r>
    <r>
      <rPr>
        <sz val="10"/>
        <rFont val="Arial"/>
        <family val="2"/>
      </rPr>
      <t xml:space="preserve"> представља однос (обртна средства / краткорочне обавезе)*100.</t>
    </r>
  </si>
  <si>
    <r>
      <rPr>
        <b/>
        <sz val="10"/>
        <rFont val="Arial"/>
        <family val="2"/>
      </rPr>
      <t>% зарада у пословним приходима</t>
    </r>
    <r>
      <rPr>
        <sz val="10"/>
        <rFont val="Arial"/>
        <family val="2"/>
      </rPr>
      <t xml:space="preserve"> - (Трошкови зарада, накнада зарада и остали лични расходи / пословни приходи)*100</t>
    </r>
  </si>
  <si>
    <t>Исплаћена маса за зараде, број запослених и просечна зарада по месецима за 2025. годину*- Бруто 1</t>
  </si>
  <si>
    <t xml:space="preserve">Планирана маса за зараде, број запослених и просечна зарада по месецима за 2026. годину - Бруто 1 </t>
  </si>
  <si>
    <t>Планирана маса за зараде увећана за доприносе на зараде, број запослених и просечна зарада по месецима за 2026. годину - Бруто 2</t>
  </si>
  <si>
    <t>План по месецима  2026.</t>
  </si>
  <si>
    <t>Исплата по месецима  2025.</t>
  </si>
  <si>
    <t>Исплаћена маса за зараде, број запослених и просечна зарада по месецима за 2025. годину – бруто 1 исказују се на начин да се уносе реализоване категорије које су познате до тренутка доношења програма пословања. За преостале месеце неопходно је унети пројектовану месечну масу средстава и просечну зараду по свим категоријама, узимајући у обзир максималне месечне исплате у току 2025. године</t>
  </si>
  <si>
    <t>** старозапослени у 2025. години су они запослени који су били у радном односу у децембру 2024. године</t>
  </si>
  <si>
    <t>*старозапослени у 2026. години су они запослени који су били у радном односу у предузећу у децембру 2025. године</t>
  </si>
  <si>
    <t>Исплаћена маса за зараде, број запослених и просечна зарада по месецима                                                                                                                                               од 01.01.2026. до ___________ 2026. године - Бруто 1</t>
  </si>
  <si>
    <t>Исплаћена маса за зараде увећана за доприносе на зараде, број запослених и просечна зарада по месецима                                                                                     од 01.01.2026. до _________ 2026. године - Бруто 2</t>
  </si>
  <si>
    <t>Реализација  по месецима  2026.</t>
  </si>
  <si>
    <t>Реализација по месецима  2026.</t>
  </si>
  <si>
    <t>Исплаћена у 2025. години</t>
  </si>
  <si>
    <t>Планирана у 2026. години</t>
  </si>
  <si>
    <t>Надзорни одбор / Скупштина                               реализација 2025. година</t>
  </si>
  <si>
    <t>Надзорни одбор / Скупштина                                                          план 2026. година</t>
  </si>
  <si>
    <t>Надзорни одбор / Скупштина                                            реализација 2025. година</t>
  </si>
  <si>
    <t>Надзорни одбор / Скупштина                                                            план 2026. година</t>
  </si>
  <si>
    <t>Комисија за ревизију                                                реализација 2025. година</t>
  </si>
  <si>
    <t>Комисија за ревизију                                                           план 2026. година</t>
  </si>
  <si>
    <t>Комисија за ревизију                                                 реализација 2025. година</t>
  </si>
  <si>
    <t>Комисија за ревизију                                                         план 2026. година</t>
  </si>
  <si>
    <t>Стање кредитне задужености у динарима
на дан 31.12.2025.
године</t>
  </si>
  <si>
    <t xml:space="preserve"> План плаћања по кредиту за 2026. годину                        у динарима</t>
  </si>
  <si>
    <t>Стање кредитне задужености у оригиналној валути
на дан 31.12.2026. године</t>
  </si>
  <si>
    <t>Стање кредитне задужености у динарима
на дан 31.12.2026. године</t>
  </si>
  <si>
    <t>План
01.01-31.03.2026.</t>
  </si>
  <si>
    <t>План
01.01-30.06.2026.</t>
  </si>
  <si>
    <t>План
01.01-30.09.2026.</t>
  </si>
  <si>
    <t>План 
01.01-31.12.2026.</t>
  </si>
  <si>
    <t>Реализација (процена)                             у 2025. години</t>
  </si>
  <si>
    <t>План 2026. година</t>
  </si>
  <si>
    <t xml:space="preserve">План                                2027. година                 </t>
  </si>
  <si>
    <t xml:space="preserve">План                               2028. година                 </t>
  </si>
  <si>
    <t>Реализовано закључно са 31.12.2025. године</t>
  </si>
  <si>
    <t>Одлив кадрова у периоду 
01.01-31.03.2026.</t>
  </si>
  <si>
    <t>Пријем кадрова у периоду 
01.01-31.03.2026.</t>
  </si>
  <si>
    <t>Стање на дан 31.03.2026. године</t>
  </si>
  <si>
    <t>Стање на дан 30.06.2026. године</t>
  </si>
  <si>
    <t>Одлив кадрова у периоду 
01.07-30.09.2026.</t>
  </si>
  <si>
    <t>Пријем кадрова у периоду 
01.07-30.09.2026.</t>
  </si>
  <si>
    <t>Стање на дан 30.09.2026. године</t>
  </si>
  <si>
    <t>Одлив кадрова у периоду 
01.04-30.06.2026.</t>
  </si>
  <si>
    <t>Пријем кадрова у периоду 
01.04-30.06.2026.</t>
  </si>
  <si>
    <t>Одлив кадрова у периоду 
01.10-31.12.2026.</t>
  </si>
  <si>
    <t>Пријем кадрова у периоду 
01.10-31.12.2026.</t>
  </si>
  <si>
    <t>Стање на дан 31.12.2026. године</t>
  </si>
  <si>
    <t>Број на дан 31.12.2026.</t>
  </si>
  <si>
    <t>Број запослених 31.12.2026.</t>
  </si>
  <si>
    <t>Број запослених по секторима / организационим јединицама на дан 31.12.2025. године</t>
  </si>
  <si>
    <t xml:space="preserve">План 
01.01-31.12.2025. </t>
  </si>
  <si>
    <t xml:space="preserve">Реализација (процена) 
01.01-31.12.2025. </t>
  </si>
  <si>
    <t xml:space="preserve"> 01.01-31.12.2025. године</t>
  </si>
  <si>
    <t>План за период 01.01-31.12.2026. године</t>
  </si>
  <si>
    <t>у периоду од 01.01. до 31.12.2026. године</t>
  </si>
  <si>
    <t>План 
01.01-31.03.2026.</t>
  </si>
  <si>
    <t>План 
01.01-30.09.2026.</t>
  </si>
  <si>
    <t>План                
01.01-31.03.2026.</t>
  </si>
  <si>
    <t>План                  
01.01-31.12.2026.</t>
  </si>
  <si>
    <t>БИЛАНС СТАЊА  на дан 31.12.2026. године</t>
  </si>
  <si>
    <t>План                  31.03.2026.</t>
  </si>
  <si>
    <t>План             30.06.2026.</t>
  </si>
  <si>
    <t>План              30.09.2026.</t>
  </si>
  <si>
    <t>План            31.12.2026.</t>
  </si>
  <si>
    <t>2024. година реализација</t>
  </si>
  <si>
    <t>2025. година реализација (процена)</t>
  </si>
  <si>
    <t>Стање на дан 31.12.2025.</t>
  </si>
  <si>
    <t>План на дан 31.12.2026.</t>
  </si>
  <si>
    <t>План
01.01-31.12.2025.</t>
  </si>
  <si>
    <t>Реализација (процена)
01.01-31.12.2025.</t>
  </si>
  <si>
    <t>за период од 01.01.2024. до 31.12.2025. године</t>
  </si>
  <si>
    <t>Реализација (процена) на дан 31.12.2025.</t>
  </si>
  <si>
    <t>Набабка опреме</t>
  </si>
  <si>
    <t>ЕУР</t>
  </si>
  <si>
    <t>НЕ</t>
  </si>
  <si>
    <t>09.05.2025.</t>
  </si>
  <si>
    <t>20.12.2029.</t>
  </si>
  <si>
    <t>20.01.2025.</t>
  </si>
  <si>
    <t>14.12.2023.</t>
  </si>
  <si>
    <t>10.07.2023.</t>
  </si>
  <si>
    <t>21.03.2023.</t>
  </si>
  <si>
    <t>13.03.2023.</t>
  </si>
  <si>
    <t>05.10.2022.</t>
  </si>
  <si>
    <t>05.05.2022.</t>
  </si>
  <si>
    <t>23.09.2021.</t>
  </si>
  <si>
    <t>15.05.2021.</t>
  </si>
  <si>
    <t>01.04.2026.</t>
  </si>
  <si>
    <t>01.03.2031.</t>
  </si>
  <si>
    <t>Кредит за ликвидност</t>
  </si>
  <si>
    <t>РСД</t>
  </si>
  <si>
    <t>31.12.2026.</t>
  </si>
  <si>
    <t>Служба о.п. и к. П</t>
  </si>
  <si>
    <t>Служба фин.и рач.п</t>
  </si>
  <si>
    <t>Служба ком.послова</t>
  </si>
  <si>
    <t>Техничка служба</t>
  </si>
  <si>
    <t>за период од 01.01.2026. до 31.12.2026. године</t>
  </si>
  <si>
    <t>Увођење примарне селекц отпада</t>
  </si>
  <si>
    <t xml:space="preserve">% становника </t>
  </si>
  <si>
    <t xml:space="preserve">Подела посуда за одл отпада, едукација корисника </t>
  </si>
  <si>
    <t>Повећање степ доступн ком. Услуга</t>
  </si>
  <si>
    <t>Infosys program</t>
  </si>
  <si>
    <t>Набавка нове опреме,обука запослених</t>
  </si>
  <si>
    <t>Девизни  ризик</t>
  </si>
  <si>
    <t>Ценовни ризик</t>
  </si>
  <si>
    <t>Ризик ликвидности</t>
  </si>
  <si>
    <t>Кредитни ризик</t>
  </si>
  <si>
    <t>Предузеће редовно плаћа доспеле рате кредита</t>
  </si>
  <si>
    <t>Повећање цена  услуга из основне делатности</t>
  </si>
  <si>
    <t>Праћење и усклађивање новчаних прилива и одлива</t>
  </si>
  <si>
    <t xml:space="preserve">Праћење потраживања по доспелости и покретањем извршних поступака за наплату истих </t>
  </si>
  <si>
    <t>0,11</t>
  </si>
  <si>
    <t>0,38</t>
  </si>
  <si>
    <t>0,17</t>
  </si>
  <si>
    <t>48,93</t>
  </si>
  <si>
    <t>81,20</t>
  </si>
  <si>
    <t>54,42</t>
  </si>
  <si>
    <t>Опрема</t>
  </si>
  <si>
    <t>Конто 51</t>
  </si>
  <si>
    <t>Конто 53,55 део</t>
  </si>
  <si>
    <t>52,21</t>
  </si>
  <si>
    <t>0,25</t>
  </si>
  <si>
    <t>48,41</t>
  </si>
  <si>
    <t>103,16</t>
  </si>
  <si>
    <t>Формирање службе за управљ. Општ. Шумск. Земљ</t>
  </si>
  <si>
    <t>Пензија</t>
  </si>
  <si>
    <t>Почетак рада асф.базе и припр. За отвар. Рец.двор</t>
  </si>
  <si>
    <t xml:space="preserve">Повећан обим посла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</si>
</sst>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\+0%;\-0%;0%;"/>
    <numFmt numFmtId="166" formatCode="dd/mm/yyyy;@"/>
  </numFmts>
  <fonts count="45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sz val="12"/>
      <name val="Times New Roman"/>
      <family val="1"/>
    </font>
    <font>
      <sz val="11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Times New Roman"/>
      <family val="2"/>
      <charset val="238"/>
    </font>
    <font>
      <sz val="8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8" fillId="0" borderId="0"/>
    <xf numFmtId="0" fontId="4" fillId="0" borderId="0"/>
    <xf numFmtId="0" fontId="28" fillId="0" borderId="0"/>
    <xf numFmtId="9" fontId="1" fillId="0" borderId="0" applyFont="0" applyFill="0" applyBorder="0" applyAlignment="0" applyProtection="0"/>
  </cellStyleXfs>
  <cellXfs count="1022">
    <xf numFmtId="0" fontId="0" fillId="0" borderId="0" xfId="0"/>
    <xf numFmtId="0" fontId="6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9" fillId="0" borderId="0" xfId="0" applyFont="1"/>
    <xf numFmtId="0" fontId="2" fillId="0" borderId="1" xfId="0" applyFont="1" applyBorder="1" applyAlignment="1">
      <alignment vertical="center"/>
    </xf>
    <xf numFmtId="0" fontId="9" fillId="0" borderId="2" xfId="0" applyFont="1" applyBorder="1"/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0" fontId="7" fillId="0" borderId="2" xfId="0" applyFont="1" applyBorder="1"/>
    <xf numFmtId="0" fontId="29" fillId="0" borderId="0" xfId="0" applyFont="1"/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3" fontId="10" fillId="5" borderId="11" xfId="0" applyNumberFormat="1" applyFont="1" applyFill="1" applyBorder="1" applyAlignment="1">
      <alignment horizontal="center" vertical="center" wrapText="1"/>
    </xf>
    <xf numFmtId="3" fontId="10" fillId="5" borderId="3" xfId="0" applyNumberFormat="1" applyFont="1" applyFill="1" applyBorder="1" applyAlignment="1">
      <alignment horizontal="center" vertical="center" wrapText="1"/>
    </xf>
    <xf numFmtId="3" fontId="10" fillId="5" borderId="12" xfId="0" applyNumberFormat="1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4" borderId="15" xfId="0" applyFont="1" applyFill="1" applyBorder="1" applyAlignment="1">
      <alignment horizontal="center" vertical="center" wrapText="1"/>
    </xf>
    <xf numFmtId="0" fontId="0" fillId="0" borderId="2" xfId="0" applyBorder="1"/>
    <xf numFmtId="0" fontId="11" fillId="4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8" fillId="0" borderId="0" xfId="0" applyFont="1"/>
    <xf numFmtId="0" fontId="11" fillId="0" borderId="0" xfId="0" applyFont="1" applyAlignment="1">
      <alignment horizontal="right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8" fillId="0" borderId="2" xfId="0" applyFont="1" applyBorder="1"/>
    <xf numFmtId="0" fontId="12" fillId="4" borderId="19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3" fontId="18" fillId="0" borderId="4" xfId="0" applyNumberFormat="1" applyFont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1" fillId="4" borderId="7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3" fontId="10" fillId="5" borderId="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11" fillId="0" borderId="4" xfId="0" applyNumberFormat="1" applyFont="1" applyBorder="1"/>
    <xf numFmtId="3" fontId="11" fillId="0" borderId="4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21" fillId="0" borderId="4" xfId="0" applyNumberFormat="1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vertical="center"/>
    </xf>
    <xf numFmtId="3" fontId="9" fillId="0" borderId="14" xfId="0" applyNumberFormat="1" applyFont="1" applyBorder="1" applyAlignment="1">
      <alignment vertical="center"/>
    </xf>
    <xf numFmtId="0" fontId="30" fillId="0" borderId="0" xfId="0" applyFont="1"/>
    <xf numFmtId="3" fontId="21" fillId="0" borderId="7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43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3" fontId="11" fillId="0" borderId="14" xfId="0" applyNumberFormat="1" applyFont="1" applyBorder="1"/>
    <xf numFmtId="0" fontId="5" fillId="0" borderId="0" xfId="0" applyFont="1" applyAlignment="1">
      <alignment horizontal="right"/>
    </xf>
    <xf numFmtId="0" fontId="15" fillId="0" borderId="0" xfId="0" applyFont="1"/>
    <xf numFmtId="0" fontId="20" fillId="0" borderId="0" xfId="0" applyFont="1"/>
    <xf numFmtId="2" fontId="20" fillId="0" borderId="0" xfId="0" applyNumberFormat="1" applyFont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left" vertical="center"/>
    </xf>
    <xf numFmtId="3" fontId="15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3" fontId="15" fillId="0" borderId="1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5" fillId="0" borderId="41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wrapText="1"/>
    </xf>
    <xf numFmtId="0" fontId="16" fillId="0" borderId="0" xfId="0" applyFont="1" applyAlignment="1">
      <alignment horizontal="right"/>
    </xf>
    <xf numFmtId="49" fontId="5" fillId="2" borderId="26" xfId="3" applyNumberFormat="1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left" vertical="center" wrapText="1"/>
    </xf>
    <xf numFmtId="3" fontId="5" fillId="0" borderId="20" xfId="3" applyNumberFormat="1" applyFont="1" applyBorder="1" applyAlignment="1">
      <alignment horizontal="center" vertical="center"/>
    </xf>
    <xf numFmtId="3" fontId="5" fillId="0" borderId="45" xfId="3" applyNumberFormat="1" applyFont="1" applyBorder="1" applyAlignment="1">
      <alignment horizontal="center" vertical="center"/>
    </xf>
    <xf numFmtId="3" fontId="5" fillId="0" borderId="7" xfId="3" applyNumberFormat="1" applyFont="1" applyBorder="1" applyAlignment="1">
      <alignment horizontal="center" vertical="center"/>
    </xf>
    <xf numFmtId="3" fontId="5" fillId="0" borderId="13" xfId="3" applyNumberFormat="1" applyFont="1" applyBorder="1" applyAlignment="1">
      <alignment horizontal="center" vertical="center"/>
    </xf>
    <xf numFmtId="49" fontId="5" fillId="2" borderId="10" xfId="3" applyNumberFormat="1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left" vertical="center" wrapText="1"/>
    </xf>
    <xf numFmtId="3" fontId="5" fillId="0" borderId="15" xfId="3" applyNumberFormat="1" applyFont="1" applyBorder="1" applyAlignment="1">
      <alignment horizontal="center" vertical="center"/>
    </xf>
    <xf numFmtId="3" fontId="5" fillId="0" borderId="46" xfId="3" applyNumberFormat="1" applyFont="1" applyBorder="1" applyAlignment="1">
      <alignment horizontal="center" vertical="center"/>
    </xf>
    <xf numFmtId="3" fontId="5" fillId="0" borderId="4" xfId="3" applyNumberFormat="1" applyFont="1" applyBorder="1" applyAlignment="1">
      <alignment horizontal="center" vertical="center"/>
    </xf>
    <xf numFmtId="3" fontId="5" fillId="0" borderId="14" xfId="3" applyNumberFormat="1" applyFont="1" applyBorder="1" applyAlignment="1">
      <alignment horizontal="center" vertical="center"/>
    </xf>
    <xf numFmtId="49" fontId="5" fillId="2" borderId="14" xfId="3" applyNumberFormat="1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vertical="center"/>
    </xf>
    <xf numFmtId="0" fontId="5" fillId="2" borderId="14" xfId="3" applyFont="1" applyFill="1" applyBorder="1" applyAlignment="1">
      <alignment vertical="center" wrapText="1"/>
    </xf>
    <xf numFmtId="0" fontId="5" fillId="2" borderId="14" xfId="3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/>
    </xf>
    <xf numFmtId="3" fontId="5" fillId="0" borderId="50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52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3" fillId="0" borderId="0" xfId="0" applyFo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5" fillId="0" borderId="26" xfId="0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0" fontId="21" fillId="7" borderId="55" xfId="0" applyFont="1" applyFill="1" applyBorder="1" applyAlignment="1">
      <alignment horizontal="center" vertical="center" wrapText="1"/>
    </xf>
    <xf numFmtId="0" fontId="21" fillId="7" borderId="56" xfId="0" applyFont="1" applyFill="1" applyBorder="1" applyAlignment="1">
      <alignment horizontal="center" vertical="center" wrapText="1"/>
    </xf>
    <xf numFmtId="0" fontId="21" fillId="7" borderId="57" xfId="0" applyFont="1" applyFill="1" applyBorder="1" applyAlignment="1">
      <alignment horizontal="center" vertical="center" wrapText="1"/>
    </xf>
    <xf numFmtId="3" fontId="5" fillId="7" borderId="39" xfId="0" applyNumberFormat="1" applyFont="1" applyFill="1" applyBorder="1" applyAlignment="1">
      <alignment horizontal="center" vertical="center"/>
    </xf>
    <xf numFmtId="3" fontId="5" fillId="7" borderId="11" xfId="0" applyNumberFormat="1" applyFont="1" applyFill="1" applyBorder="1" applyAlignment="1">
      <alignment horizontal="center" vertical="center"/>
    </xf>
    <xf numFmtId="3" fontId="5" fillId="7" borderId="40" xfId="0" applyNumberFormat="1" applyFont="1" applyFill="1" applyBorder="1" applyAlignment="1">
      <alignment horizontal="center" vertical="center"/>
    </xf>
    <xf numFmtId="3" fontId="5" fillId="7" borderId="49" xfId="0" applyNumberFormat="1" applyFont="1" applyFill="1" applyBorder="1" applyAlignment="1">
      <alignment horizontal="center" vertical="center"/>
    </xf>
    <xf numFmtId="4" fontId="5" fillId="7" borderId="16" xfId="0" applyNumberFormat="1" applyFont="1" applyFill="1" applyBorder="1" applyAlignment="1">
      <alignment horizontal="center" vertical="center"/>
    </xf>
    <xf numFmtId="4" fontId="5" fillId="7" borderId="12" xfId="0" applyNumberFormat="1" applyFont="1" applyFill="1" applyBorder="1" applyAlignment="1">
      <alignment horizontal="center" vertical="center"/>
    </xf>
    <xf numFmtId="0" fontId="21" fillId="7" borderId="58" xfId="0" applyFont="1" applyFill="1" applyBorder="1" applyAlignment="1">
      <alignment horizontal="center" vertical="center" wrapText="1"/>
    </xf>
    <xf numFmtId="0" fontId="21" fillId="7" borderId="59" xfId="0" applyFont="1" applyFill="1" applyBorder="1" applyAlignment="1">
      <alignment horizontal="center" vertical="center" wrapText="1"/>
    </xf>
    <xf numFmtId="0" fontId="5" fillId="7" borderId="60" xfId="0" applyFont="1" applyFill="1" applyBorder="1" applyAlignment="1">
      <alignment horizontal="right" vertical="center" wrapText="1"/>
    </xf>
    <xf numFmtId="0" fontId="15" fillId="7" borderId="39" xfId="0" applyFont="1" applyFill="1" applyBorder="1" applyAlignment="1">
      <alignment horizontal="right" vertical="center" wrapText="1"/>
    </xf>
    <xf numFmtId="3" fontId="5" fillId="7" borderId="5" xfId="0" applyNumberFormat="1" applyFont="1" applyFill="1" applyBorder="1" applyAlignment="1">
      <alignment horizontal="center" vertical="center"/>
    </xf>
    <xf numFmtId="0" fontId="21" fillId="0" borderId="0" xfId="0" applyFont="1"/>
    <xf numFmtId="0" fontId="15" fillId="10" borderId="47" xfId="3" applyFont="1" applyFill="1" applyBorder="1" applyAlignment="1">
      <alignment horizontal="center" vertical="center" wrapText="1"/>
    </xf>
    <xf numFmtId="49" fontId="5" fillId="0" borderId="26" xfId="3" applyNumberFormat="1" applyFont="1" applyBorder="1" applyAlignment="1">
      <alignment horizontal="center" vertical="center"/>
    </xf>
    <xf numFmtId="0" fontId="15" fillId="0" borderId="7" xfId="3" applyFont="1" applyBorder="1" applyAlignment="1">
      <alignment horizontal="left" vertical="center" wrapText="1"/>
    </xf>
    <xf numFmtId="3" fontId="5" fillId="0" borderId="61" xfId="3" applyNumberFormat="1" applyFont="1" applyBorder="1" applyAlignment="1">
      <alignment horizontal="center" vertical="center"/>
    </xf>
    <xf numFmtId="0" fontId="5" fillId="3" borderId="47" xfId="3" applyFont="1" applyFill="1" applyBorder="1" applyAlignment="1">
      <alignment vertical="center"/>
    </xf>
    <xf numFmtId="49" fontId="5" fillId="0" borderId="20" xfId="3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49" fontId="5" fillId="0" borderId="10" xfId="3" applyNumberFormat="1" applyFont="1" applyBorder="1" applyAlignment="1">
      <alignment horizontal="center" vertical="center"/>
    </xf>
    <xf numFmtId="0" fontId="23" fillId="0" borderId="4" xfId="3" applyFont="1" applyBorder="1" applyAlignment="1">
      <alignment horizontal="left" vertical="center"/>
    </xf>
    <xf numFmtId="3" fontId="5" fillId="0" borderId="17" xfId="3" applyNumberFormat="1" applyFont="1" applyBorder="1" applyAlignment="1">
      <alignment horizontal="center" vertical="center"/>
    </xf>
    <xf numFmtId="0" fontId="5" fillId="3" borderId="47" xfId="3" applyFont="1" applyFill="1" applyBorder="1"/>
    <xf numFmtId="49" fontId="5" fillId="0" borderId="15" xfId="3" applyNumberFormat="1" applyFont="1" applyBorder="1" applyAlignment="1">
      <alignment horizontal="center" vertical="center"/>
    </xf>
    <xf numFmtId="0" fontId="5" fillId="0" borderId="4" xfId="3" applyFont="1" applyBorder="1" applyAlignment="1">
      <alignment horizontal="left" vertical="center"/>
    </xf>
    <xf numFmtId="49" fontId="5" fillId="0" borderId="10" xfId="3" applyNumberFormat="1" applyFont="1" applyBorder="1" applyAlignment="1">
      <alignment horizontal="center" vertical="center" wrapText="1"/>
    </xf>
    <xf numFmtId="0" fontId="15" fillId="0" borderId="4" xfId="3" applyFont="1" applyBorder="1" applyAlignment="1">
      <alignment horizontal="left" vertical="center" wrapText="1"/>
    </xf>
    <xf numFmtId="0" fontId="5" fillId="3" borderId="47" xfId="3" applyFont="1" applyFill="1" applyBorder="1" applyAlignment="1">
      <alignment vertical="center" wrapText="1"/>
    </xf>
    <xf numFmtId="49" fontId="5" fillId="0" borderId="15" xfId="3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9" fontId="5" fillId="0" borderId="9" xfId="3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left" vertical="center"/>
    </xf>
    <xf numFmtId="3" fontId="5" fillId="0" borderId="18" xfId="3" applyNumberFormat="1" applyFont="1" applyBorder="1" applyAlignment="1">
      <alignment horizontal="center" vertical="center"/>
    </xf>
    <xf numFmtId="49" fontId="5" fillId="0" borderId="16" xfId="3" applyNumberFormat="1" applyFont="1" applyBorder="1" applyAlignment="1">
      <alignment horizontal="center" vertical="center"/>
    </xf>
    <xf numFmtId="3" fontId="5" fillId="0" borderId="12" xfId="3" applyNumberFormat="1" applyFont="1" applyBorder="1" applyAlignment="1">
      <alignment horizontal="center" vertical="center"/>
    </xf>
    <xf numFmtId="0" fontId="5" fillId="10" borderId="62" xfId="0" applyFont="1" applyFill="1" applyBorder="1"/>
    <xf numFmtId="0" fontId="5" fillId="10" borderId="1" xfId="0" applyFont="1" applyFill="1" applyBorder="1"/>
    <xf numFmtId="0" fontId="5" fillId="10" borderId="63" xfId="0" applyFont="1" applyFill="1" applyBorder="1"/>
    <xf numFmtId="0" fontId="5" fillId="10" borderId="59" xfId="0" applyFont="1" applyFill="1" applyBorder="1"/>
    <xf numFmtId="3" fontId="5" fillId="0" borderId="17" xfId="3" applyNumberFormat="1" applyFont="1" applyBorder="1" applyAlignment="1">
      <alignment horizontal="center" vertical="center" wrapText="1"/>
    </xf>
    <xf numFmtId="3" fontId="5" fillId="0" borderId="14" xfId="3" applyNumberFormat="1" applyFont="1" applyBorder="1" applyAlignment="1">
      <alignment horizontal="center" vertical="center" wrapText="1"/>
    </xf>
    <xf numFmtId="0" fontId="15" fillId="10" borderId="42" xfId="3" applyFont="1" applyFill="1" applyBorder="1" applyAlignment="1">
      <alignment horizontal="center" vertical="center" wrapText="1"/>
    </xf>
    <xf numFmtId="0" fontId="22" fillId="0" borderId="0" xfId="0" applyFont="1"/>
    <xf numFmtId="0" fontId="15" fillId="7" borderId="52" xfId="3" applyFont="1" applyFill="1" applyBorder="1" applyAlignment="1">
      <alignment horizontal="center" vertical="center" wrapText="1"/>
    </xf>
    <xf numFmtId="0" fontId="15" fillId="7" borderId="57" xfId="3" applyFont="1" applyFill="1" applyBorder="1" applyAlignment="1">
      <alignment horizontal="center" vertical="center" wrapText="1"/>
    </xf>
    <xf numFmtId="3" fontId="15" fillId="7" borderId="56" xfId="3" applyNumberFormat="1" applyFont="1" applyFill="1" applyBorder="1" applyAlignment="1">
      <alignment horizontal="center" vertical="center"/>
    </xf>
    <xf numFmtId="0" fontId="15" fillId="7" borderId="64" xfId="3" applyFont="1" applyFill="1" applyBorder="1" applyAlignment="1">
      <alignment horizontal="center" vertical="center" wrapText="1"/>
    </xf>
    <xf numFmtId="0" fontId="15" fillId="7" borderId="55" xfId="3" applyFont="1" applyFill="1" applyBorder="1" applyAlignment="1">
      <alignment horizontal="center" vertical="center" wrapText="1"/>
    </xf>
    <xf numFmtId="0" fontId="15" fillId="7" borderId="5" xfId="3" applyFont="1" applyFill="1" applyBorder="1" applyAlignment="1">
      <alignment horizontal="center" vertical="center" wrapText="1"/>
    </xf>
    <xf numFmtId="3" fontId="15" fillId="7" borderId="21" xfId="3" applyNumberFormat="1" applyFont="1" applyFill="1" applyBorder="1" applyAlignment="1">
      <alignment horizontal="center" vertical="center"/>
    </xf>
    <xf numFmtId="3" fontId="15" fillId="7" borderId="8" xfId="3" applyNumberFormat="1" applyFont="1" applyFill="1" applyBorder="1" applyAlignment="1">
      <alignment horizontal="center" vertical="center"/>
    </xf>
    <xf numFmtId="0" fontId="15" fillId="7" borderId="39" xfId="3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3" fillId="0" borderId="0" xfId="0" applyFont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3" fillId="7" borderId="39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0" xfId="0" applyFont="1" applyBorder="1"/>
    <xf numFmtId="0" fontId="9" fillId="0" borderId="12" xfId="0" applyFont="1" applyBorder="1" applyAlignment="1">
      <alignment horizontal="center" vertical="center" wrapText="1"/>
    </xf>
    <xf numFmtId="0" fontId="9" fillId="0" borderId="16" xfId="0" applyFont="1" applyBorder="1"/>
    <xf numFmtId="0" fontId="9" fillId="0" borderId="13" xfId="0" applyFont="1" applyBorder="1" applyAlignment="1">
      <alignment horizontal="center" vertical="center" wrapText="1"/>
    </xf>
    <xf numFmtId="0" fontId="5" fillId="0" borderId="2" xfId="0" applyFont="1" applyBorder="1"/>
    <xf numFmtId="0" fontId="15" fillId="0" borderId="0" xfId="3" applyFont="1"/>
    <xf numFmtId="0" fontId="5" fillId="0" borderId="0" xfId="3" applyFont="1"/>
    <xf numFmtId="0" fontId="9" fillId="0" borderId="0" xfId="3" applyFont="1"/>
    <xf numFmtId="0" fontId="5" fillId="0" borderId="0" xfId="3" applyFont="1" applyAlignment="1">
      <alignment horizontal="right"/>
    </xf>
    <xf numFmtId="0" fontId="15" fillId="9" borderId="67" xfId="3" applyFont="1" applyFill="1" applyBorder="1" applyAlignment="1">
      <alignment horizontal="center" vertical="center"/>
    </xf>
    <xf numFmtId="0" fontId="5" fillId="0" borderId="4" xfId="3" applyFont="1" applyBorder="1" applyAlignment="1">
      <alignment horizontal="left" vertical="center" wrapText="1"/>
    </xf>
    <xf numFmtId="3" fontId="5" fillId="0" borderId="4" xfId="1" applyNumberFormat="1" applyFont="1" applyFill="1" applyBorder="1" applyAlignment="1">
      <alignment horizontal="center" vertical="center"/>
    </xf>
    <xf numFmtId="49" fontId="5" fillId="0" borderId="44" xfId="3" applyNumberFormat="1" applyFont="1" applyBorder="1" applyAlignment="1">
      <alignment horizontal="center" vertical="center"/>
    </xf>
    <xf numFmtId="0" fontId="5" fillId="0" borderId="6" xfId="3" applyFont="1" applyBorder="1" applyAlignment="1">
      <alignment horizontal="left" vertical="center" wrapText="1"/>
    </xf>
    <xf numFmtId="3" fontId="5" fillId="0" borderId="6" xfId="1" applyNumberFormat="1" applyFont="1" applyFill="1" applyBorder="1" applyAlignment="1">
      <alignment horizontal="center" vertical="center"/>
    </xf>
    <xf numFmtId="49" fontId="15" fillId="9" borderId="67" xfId="3" applyNumberFormat="1" applyFont="1" applyFill="1" applyBorder="1" applyAlignment="1">
      <alignment vertical="center"/>
    </xf>
    <xf numFmtId="0" fontId="5" fillId="0" borderId="3" xfId="3" applyFont="1" applyBorder="1" applyAlignment="1">
      <alignment horizontal="left" vertical="center" wrapText="1"/>
    </xf>
    <xf numFmtId="3" fontId="5" fillId="0" borderId="3" xfId="1" applyNumberFormat="1" applyFont="1" applyFill="1" applyBorder="1" applyAlignment="1">
      <alignment horizontal="center" vertical="center"/>
    </xf>
    <xf numFmtId="49" fontId="5" fillId="9" borderId="67" xfId="3" applyNumberFormat="1" applyFont="1" applyFill="1" applyBorder="1" applyAlignment="1">
      <alignment horizontal="center" vertical="center"/>
    </xf>
    <xf numFmtId="0" fontId="15" fillId="9" borderId="22" xfId="3" applyFont="1" applyFill="1" applyBorder="1"/>
    <xf numFmtId="0" fontId="5" fillId="9" borderId="0" xfId="0" applyFont="1" applyFill="1"/>
    <xf numFmtId="0" fontId="5" fillId="9" borderId="2" xfId="0" applyFont="1" applyFill="1" applyBorder="1"/>
    <xf numFmtId="0" fontId="5" fillId="0" borderId="66" xfId="3" applyFont="1" applyBorder="1" applyAlignment="1">
      <alignment horizontal="left" vertical="center" wrapText="1"/>
    </xf>
    <xf numFmtId="49" fontId="5" fillId="0" borderId="68" xfId="3" applyNumberFormat="1" applyFont="1" applyBorder="1" applyAlignment="1">
      <alignment horizontal="center" vertical="center"/>
    </xf>
    <xf numFmtId="3" fontId="5" fillId="0" borderId="17" xfId="1" applyNumberFormat="1" applyFont="1" applyFill="1" applyBorder="1" applyAlignment="1">
      <alignment horizontal="center" vertical="center"/>
    </xf>
    <xf numFmtId="3" fontId="5" fillId="0" borderId="69" xfId="0" applyNumberFormat="1" applyFont="1" applyBorder="1" applyAlignment="1">
      <alignment horizontal="center" vertical="center"/>
    </xf>
    <xf numFmtId="3" fontId="5" fillId="0" borderId="70" xfId="0" applyNumberFormat="1" applyFont="1" applyBorder="1" applyAlignment="1">
      <alignment horizontal="center" vertical="center"/>
    </xf>
    <xf numFmtId="3" fontId="5" fillId="0" borderId="18" xfId="1" applyNumberFormat="1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64" fontId="5" fillId="0" borderId="0" xfId="1" applyFont="1" applyFill="1" applyBorder="1" applyAlignment="1">
      <alignment horizontal="left"/>
    </xf>
    <xf numFmtId="0" fontId="15" fillId="0" borderId="0" xfId="3" applyFont="1" applyAlignment="1">
      <alignment horizontal="left"/>
    </xf>
    <xf numFmtId="4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left" wrapText="1"/>
    </xf>
    <xf numFmtId="49" fontId="5" fillId="7" borderId="62" xfId="3" applyNumberFormat="1" applyFont="1" applyFill="1" applyBorder="1" applyAlignment="1">
      <alignment horizontal="center" vertical="center"/>
    </xf>
    <xf numFmtId="0" fontId="15" fillId="7" borderId="63" xfId="3" applyFont="1" applyFill="1" applyBorder="1" applyAlignment="1">
      <alignment horizontal="right" wrapText="1"/>
    </xf>
    <xf numFmtId="3" fontId="5" fillId="7" borderId="62" xfId="1" applyNumberFormat="1" applyFont="1" applyFill="1" applyBorder="1" applyAlignment="1">
      <alignment horizontal="center" vertical="center"/>
    </xf>
    <xf numFmtId="0" fontId="15" fillId="7" borderId="59" xfId="3" applyFont="1" applyFill="1" applyBorder="1" applyAlignment="1">
      <alignment horizontal="right" wrapText="1"/>
    </xf>
    <xf numFmtId="0" fontId="15" fillId="7" borderId="0" xfId="3" applyFont="1" applyFill="1" applyAlignment="1">
      <alignment horizontal="right" wrapText="1"/>
    </xf>
    <xf numFmtId="3" fontId="5" fillId="7" borderId="56" xfId="0" applyNumberFormat="1" applyFont="1" applyFill="1" applyBorder="1" applyAlignment="1">
      <alignment horizontal="center" vertical="center"/>
    </xf>
    <xf numFmtId="0" fontId="26" fillId="0" borderId="0" xfId="0" applyFont="1"/>
    <xf numFmtId="0" fontId="25" fillId="0" borderId="0" xfId="0" applyFont="1" applyAlignment="1">
      <alignment horizontal="right"/>
    </xf>
    <xf numFmtId="0" fontId="25" fillId="0" borderId="0" xfId="0" applyFont="1"/>
    <xf numFmtId="0" fontId="26" fillId="0" borderId="51" xfId="0" applyFont="1" applyBorder="1" applyAlignment="1">
      <alignment horizontal="left" vertical="center"/>
    </xf>
    <xf numFmtId="3" fontId="26" fillId="0" borderId="51" xfId="0" applyNumberFormat="1" applyFont="1" applyBorder="1" applyAlignment="1">
      <alignment horizontal="center" vertical="center"/>
    </xf>
    <xf numFmtId="3" fontId="26" fillId="0" borderId="51" xfId="0" applyNumberFormat="1" applyFont="1" applyBorder="1" applyAlignment="1" applyProtection="1">
      <alignment horizontal="center" vertical="center"/>
      <protection locked="0"/>
    </xf>
    <xf numFmtId="3" fontId="26" fillId="0" borderId="32" xfId="0" applyNumberFormat="1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>
      <alignment horizontal="left" vertical="center"/>
    </xf>
    <xf numFmtId="3" fontId="26" fillId="0" borderId="4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 applyProtection="1">
      <alignment horizontal="center" vertical="center"/>
      <protection locked="0"/>
    </xf>
    <xf numFmtId="3" fontId="26" fillId="0" borderId="14" xfId="0" applyNumberFormat="1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>
      <alignment horizontal="left" vertical="center"/>
    </xf>
    <xf numFmtId="3" fontId="26" fillId="0" borderId="3" xfId="0" applyNumberFormat="1" applyFont="1" applyBorder="1" applyAlignment="1">
      <alignment horizontal="center" vertical="center"/>
    </xf>
    <xf numFmtId="3" fontId="26" fillId="0" borderId="3" xfId="0" applyNumberFormat="1" applyFont="1" applyBorder="1" applyAlignment="1" applyProtection="1">
      <alignment horizontal="center" vertical="center"/>
      <protection locked="0"/>
    </xf>
    <xf numFmtId="3" fontId="26" fillId="0" borderId="12" xfId="0" applyNumberFormat="1" applyFont="1" applyBorder="1" applyAlignment="1" applyProtection="1">
      <alignment horizontal="center" vertical="center"/>
      <protection locked="0"/>
    </xf>
    <xf numFmtId="3" fontId="26" fillId="0" borderId="5" xfId="0" applyNumberFormat="1" applyFont="1" applyBorder="1" applyAlignment="1">
      <alignment horizontal="center" vertical="center"/>
    </xf>
    <xf numFmtId="3" fontId="26" fillId="0" borderId="5" xfId="0" applyNumberFormat="1" applyFont="1" applyBorder="1" applyAlignment="1" applyProtection="1">
      <alignment horizontal="center" vertical="center"/>
      <protection locked="0"/>
    </xf>
    <xf numFmtId="3" fontId="26" fillId="0" borderId="21" xfId="0" applyNumberFormat="1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>
      <alignment horizontal="left" vertical="center"/>
    </xf>
    <xf numFmtId="3" fontId="26" fillId="0" borderId="7" xfId="0" applyNumberFormat="1" applyFont="1" applyBorder="1" applyAlignment="1">
      <alignment horizontal="center" vertical="center"/>
    </xf>
    <xf numFmtId="3" fontId="26" fillId="0" borderId="7" xfId="0" applyNumberFormat="1" applyFont="1" applyBorder="1" applyAlignment="1" applyProtection="1">
      <alignment horizontal="center" vertical="center"/>
      <protection locked="0"/>
    </xf>
    <xf numFmtId="3" fontId="26" fillId="0" borderId="13" xfId="0" applyNumberFormat="1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3" fontId="26" fillId="0" borderId="6" xfId="0" applyNumberFormat="1" applyFont="1" applyBorder="1" applyAlignment="1">
      <alignment horizontal="center" vertical="center"/>
    </xf>
    <xf numFmtId="3" fontId="26" fillId="0" borderId="6" xfId="0" applyNumberFormat="1" applyFont="1" applyBorder="1" applyAlignment="1" applyProtection="1">
      <alignment horizontal="center" vertical="center"/>
      <protection locked="0"/>
    </xf>
    <xf numFmtId="3" fontId="26" fillId="0" borderId="43" xfId="0" applyNumberFormat="1" applyFont="1" applyBorder="1" applyAlignment="1" applyProtection="1">
      <alignment horizontal="center" vertical="center"/>
      <protection locked="0"/>
    </xf>
    <xf numFmtId="3" fontId="26" fillId="0" borderId="15" xfId="0" applyNumberFormat="1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>
      <alignment horizontal="left" vertical="center"/>
    </xf>
    <xf numFmtId="3" fontId="26" fillId="0" borderId="18" xfId="0" applyNumberFormat="1" applyFont="1" applyBorder="1" applyAlignment="1">
      <alignment horizontal="center" vertical="center"/>
    </xf>
    <xf numFmtId="3" fontId="26" fillId="0" borderId="31" xfId="0" applyNumberFormat="1" applyFont="1" applyBorder="1" applyAlignment="1" applyProtection="1">
      <alignment horizontal="center" vertical="center"/>
      <protection locked="0"/>
    </xf>
    <xf numFmtId="0" fontId="31" fillId="9" borderId="64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3" fontId="31" fillId="7" borderId="62" xfId="0" applyNumberFormat="1" applyFont="1" applyFill="1" applyBorder="1" applyAlignment="1">
      <alignment horizontal="center"/>
    </xf>
    <xf numFmtId="3" fontId="31" fillId="7" borderId="58" xfId="0" applyNumberFormat="1" applyFont="1" applyFill="1" applyBorder="1" applyAlignment="1">
      <alignment horizontal="center"/>
    </xf>
    <xf numFmtId="3" fontId="31" fillId="7" borderId="57" xfId="0" applyNumberFormat="1" applyFont="1" applyFill="1" applyBorder="1" applyAlignment="1">
      <alignment horizontal="center"/>
    </xf>
    <xf numFmtId="3" fontId="31" fillId="7" borderId="59" xfId="0" applyNumberFormat="1" applyFont="1" applyFill="1" applyBorder="1" applyAlignment="1">
      <alignment horizontal="center"/>
    </xf>
    <xf numFmtId="49" fontId="15" fillId="7" borderId="5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6" fillId="7" borderId="5" xfId="0" applyFont="1" applyFill="1" applyBorder="1" applyAlignment="1">
      <alignment horizontal="right" vertical="center"/>
    </xf>
    <xf numFmtId="3" fontId="26" fillId="7" borderId="5" xfId="0" applyNumberFormat="1" applyFont="1" applyFill="1" applyBorder="1" applyAlignment="1">
      <alignment horizontal="center" vertical="center"/>
    </xf>
    <xf numFmtId="3" fontId="26" fillId="7" borderId="5" xfId="0" applyNumberFormat="1" applyFont="1" applyFill="1" applyBorder="1" applyAlignment="1" applyProtection="1">
      <alignment horizontal="center" vertical="center"/>
      <protection locked="0"/>
    </xf>
    <xf numFmtId="3" fontId="26" fillId="7" borderId="21" xfId="0" applyNumberFormat="1" applyFont="1" applyFill="1" applyBorder="1" applyAlignment="1" applyProtection="1">
      <alignment horizontal="center" vertical="center"/>
      <protection locked="0"/>
    </xf>
    <xf numFmtId="3" fontId="26" fillId="7" borderId="3" xfId="0" applyNumberFormat="1" applyFont="1" applyFill="1" applyBorder="1" applyAlignment="1">
      <alignment horizontal="center" vertical="center"/>
    </xf>
    <xf numFmtId="3" fontId="26" fillId="7" borderId="3" xfId="0" applyNumberFormat="1" applyFont="1" applyFill="1" applyBorder="1" applyAlignment="1" applyProtection="1">
      <alignment horizontal="center" vertical="center"/>
      <protection locked="0"/>
    </xf>
    <xf numFmtId="0" fontId="26" fillId="7" borderId="57" xfId="0" applyFont="1" applyFill="1" applyBorder="1" applyAlignment="1">
      <alignment horizontal="right" vertical="center"/>
    </xf>
    <xf numFmtId="3" fontId="26" fillId="7" borderId="57" xfId="0" applyNumberFormat="1" applyFont="1" applyFill="1" applyBorder="1" applyAlignment="1" applyProtection="1">
      <alignment horizontal="center" vertical="center"/>
      <protection locked="0"/>
    </xf>
    <xf numFmtId="3" fontId="26" fillId="7" borderId="40" xfId="0" applyNumberFormat="1" applyFont="1" applyFill="1" applyBorder="1" applyAlignment="1" applyProtection="1">
      <alignment horizontal="center" vertical="center"/>
      <protection locked="0"/>
    </xf>
    <xf numFmtId="49" fontId="5" fillId="0" borderId="34" xfId="0" applyNumberFormat="1" applyFont="1" applyBorder="1" applyAlignment="1">
      <alignment horizontal="center" vertical="center"/>
    </xf>
    <xf numFmtId="3" fontId="5" fillId="0" borderId="72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3" fontId="5" fillId="0" borderId="73" xfId="0" applyNumberFormat="1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3" fontId="5" fillId="0" borderId="74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15" fillId="7" borderId="50" xfId="3" applyFont="1" applyFill="1" applyBorder="1" applyAlignment="1">
      <alignment horizontal="center" wrapText="1"/>
    </xf>
    <xf numFmtId="0" fontId="15" fillId="7" borderId="75" xfId="3" applyFont="1" applyFill="1" applyBorder="1" applyAlignment="1">
      <alignment horizontal="center" wrapText="1"/>
    </xf>
    <xf numFmtId="0" fontId="15" fillId="7" borderId="11" xfId="3" applyFont="1" applyFill="1" applyBorder="1" applyAlignment="1">
      <alignment horizontal="center" vertical="top" wrapText="1"/>
    </xf>
    <xf numFmtId="0" fontId="15" fillId="7" borderId="76" xfId="3" applyFont="1" applyFill="1" applyBorder="1" applyAlignment="1">
      <alignment horizontal="center" vertical="top" wrapText="1"/>
    </xf>
    <xf numFmtId="0" fontId="21" fillId="0" borderId="0" xfId="0" applyFont="1" applyAlignment="1">
      <alignment horizontal="right"/>
    </xf>
    <xf numFmtId="0" fontId="15" fillId="7" borderId="4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8" fillId="0" borderId="51" xfId="0" applyFont="1" applyBorder="1"/>
    <xf numFmtId="0" fontId="12" fillId="7" borderId="15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3" fontId="11" fillId="7" borderId="4" xfId="0" applyNumberFormat="1" applyFont="1" applyFill="1" applyBorder="1" applyAlignment="1">
      <alignment horizontal="center" vertical="center"/>
    </xf>
    <xf numFmtId="3" fontId="11" fillId="7" borderId="14" xfId="0" applyNumberFormat="1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3" fontId="11" fillId="7" borderId="6" xfId="0" applyNumberFormat="1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 wrapText="1"/>
    </xf>
    <xf numFmtId="3" fontId="11" fillId="7" borderId="4" xfId="0" applyNumberFormat="1" applyFont="1" applyFill="1" applyBorder="1"/>
    <xf numFmtId="3" fontId="11" fillId="7" borderId="14" xfId="0" applyNumberFormat="1" applyFont="1" applyFill="1" applyBorder="1"/>
    <xf numFmtId="0" fontId="12" fillId="7" borderId="109" xfId="0" applyFont="1" applyFill="1" applyBorder="1" applyAlignment="1">
      <alignment vertical="center" wrapText="1"/>
    </xf>
    <xf numFmtId="0" fontId="11" fillId="7" borderId="110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3" fillId="7" borderId="61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2" fillId="7" borderId="104" xfId="0" applyFont="1" applyFill="1" applyBorder="1" applyAlignment="1">
      <alignment horizontal="center" vertical="center" wrapText="1"/>
    </xf>
    <xf numFmtId="0" fontId="12" fillId="7" borderId="111" xfId="0" applyFont="1" applyFill="1" applyBorder="1" applyAlignment="1">
      <alignment horizontal="center" vertical="center" wrapText="1"/>
    </xf>
    <xf numFmtId="0" fontId="12" fillId="7" borderId="112" xfId="0" applyFont="1" applyFill="1" applyBorder="1" applyAlignment="1">
      <alignment horizontal="center" vertical="center" wrapText="1"/>
    </xf>
    <xf numFmtId="0" fontId="12" fillId="7" borderId="103" xfId="0" applyFont="1" applyFill="1" applyBorder="1" applyAlignment="1">
      <alignment horizontal="center" vertical="center" wrapText="1"/>
    </xf>
    <xf numFmtId="0" fontId="12" fillId="7" borderId="104" xfId="0" applyFont="1" applyFill="1" applyBorder="1" applyAlignment="1">
      <alignment horizontal="center" vertical="center"/>
    </xf>
    <xf numFmtId="0" fontId="12" fillId="7" borderId="113" xfId="0" applyFont="1" applyFill="1" applyBorder="1" applyAlignment="1">
      <alignment horizontal="center" vertical="center" wrapText="1"/>
    </xf>
    <xf numFmtId="3" fontId="13" fillId="7" borderId="48" xfId="0" applyNumberFormat="1" applyFont="1" applyFill="1" applyBorder="1" applyAlignment="1">
      <alignment horizontal="center" vertical="center" wrapText="1"/>
    </xf>
    <xf numFmtId="0" fontId="13" fillId="7" borderId="77" xfId="0" applyFont="1" applyFill="1" applyBorder="1" applyAlignment="1">
      <alignment horizontal="center" vertical="center" wrapText="1"/>
    </xf>
    <xf numFmtId="3" fontId="13" fillId="7" borderId="51" xfId="0" applyNumberFormat="1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 vertical="center" wrapText="1"/>
    </xf>
    <xf numFmtId="49" fontId="12" fillId="4" borderId="10" xfId="0" applyNumberFormat="1" applyFont="1" applyFill="1" applyBorder="1" applyAlignment="1">
      <alignment horizontal="center" vertical="center" wrapText="1"/>
    </xf>
    <xf numFmtId="49" fontId="11" fillId="4" borderId="15" xfId="0" applyNumberFormat="1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49" fontId="12" fillId="4" borderId="15" xfId="0" applyNumberFormat="1" applyFont="1" applyFill="1" applyBorder="1" applyAlignment="1">
      <alignment horizontal="center" vertical="center" wrapText="1"/>
    </xf>
    <xf numFmtId="49" fontId="11" fillId="4" borderId="16" xfId="0" applyNumberFormat="1" applyFont="1" applyFill="1" applyBorder="1" applyAlignment="1">
      <alignment horizontal="center" vertical="center" wrapText="1"/>
    </xf>
    <xf numFmtId="49" fontId="11" fillId="4" borderId="9" xfId="0" applyNumberFormat="1" applyFont="1" applyFill="1" applyBorder="1" applyAlignment="1">
      <alignment horizontal="center" vertical="center" wrapText="1"/>
    </xf>
    <xf numFmtId="49" fontId="5" fillId="9" borderId="9" xfId="3" applyNumberFormat="1" applyFont="1" applyFill="1" applyBorder="1" applyAlignment="1">
      <alignment horizontal="center" vertical="center"/>
    </xf>
    <xf numFmtId="0" fontId="5" fillId="9" borderId="12" xfId="3" applyFont="1" applyFill="1" applyBorder="1" applyAlignment="1">
      <alignment horizontal="left" vertical="center" wrapText="1"/>
    </xf>
    <xf numFmtId="3" fontId="5" fillId="9" borderId="12" xfId="3" applyNumberFormat="1" applyFont="1" applyFill="1" applyBorder="1" applyAlignment="1">
      <alignment horizontal="center" vertical="center"/>
    </xf>
    <xf numFmtId="3" fontId="5" fillId="0" borderId="53" xfId="3" applyNumberFormat="1" applyFont="1" applyBorder="1" applyAlignment="1">
      <alignment horizontal="center" vertical="center"/>
    </xf>
    <xf numFmtId="3" fontId="5" fillId="9" borderId="9" xfId="3" applyNumberFormat="1" applyFont="1" applyFill="1" applyBorder="1" applyAlignment="1">
      <alignment horizontal="center" vertical="center"/>
    </xf>
    <xf numFmtId="3" fontId="5" fillId="9" borderId="76" xfId="3" applyNumberFormat="1" applyFont="1" applyFill="1" applyBorder="1" applyAlignment="1">
      <alignment horizontal="center" vertical="center"/>
    </xf>
    <xf numFmtId="3" fontId="5" fillId="9" borderId="39" xfId="3" applyNumberFormat="1" applyFont="1" applyFill="1" applyBorder="1" applyAlignment="1">
      <alignment horizontal="center" vertical="center"/>
    </xf>
    <xf numFmtId="3" fontId="5" fillId="0" borderId="78" xfId="3" applyNumberFormat="1" applyFont="1" applyBorder="1" applyAlignment="1">
      <alignment horizontal="center" vertical="center"/>
    </xf>
    <xf numFmtId="3" fontId="5" fillId="9" borderId="5" xfId="3" applyNumberFormat="1" applyFont="1" applyFill="1" applyBorder="1" applyAlignment="1">
      <alignment horizontal="center" vertical="center"/>
    </xf>
    <xf numFmtId="3" fontId="5" fillId="0" borderId="43" xfId="3" applyNumberFormat="1" applyFont="1" applyBorder="1" applyAlignment="1">
      <alignment horizontal="center" vertical="center"/>
    </xf>
    <xf numFmtId="0" fontId="5" fillId="2" borderId="43" xfId="3" applyFont="1" applyFill="1" applyBorder="1" applyAlignment="1">
      <alignment horizontal="left" vertical="center" wrapText="1"/>
    </xf>
    <xf numFmtId="49" fontId="5" fillId="2" borderId="44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3" fontId="9" fillId="9" borderId="4" xfId="0" applyNumberFormat="1" applyFont="1" applyFill="1" applyBorder="1" applyAlignment="1">
      <alignment horizontal="center" vertical="center" wrapText="1"/>
    </xf>
    <xf numFmtId="3" fontId="9" fillId="9" borderId="14" xfId="0" applyNumberFormat="1" applyFont="1" applyFill="1" applyBorder="1" applyAlignment="1">
      <alignment horizontal="center" vertical="center"/>
    </xf>
    <xf numFmtId="3" fontId="9" fillId="0" borderId="26" xfId="4" applyNumberFormat="1" applyFont="1" applyBorder="1" applyAlignment="1">
      <alignment horizontal="center" vertical="center"/>
    </xf>
    <xf numFmtId="3" fontId="9" fillId="0" borderId="7" xfId="4" applyNumberFormat="1" applyFont="1" applyBorder="1" applyAlignment="1">
      <alignment horizontal="center" vertical="center"/>
    </xf>
    <xf numFmtId="3" fontId="9" fillId="0" borderId="10" xfId="4" applyNumberFormat="1" applyFont="1" applyBorder="1" applyAlignment="1">
      <alignment horizontal="center" vertical="center"/>
    </xf>
    <xf numFmtId="3" fontId="9" fillId="0" borderId="4" xfId="4" applyNumberFormat="1" applyFont="1" applyBorder="1" applyAlignment="1">
      <alignment horizontal="center" vertical="center"/>
    </xf>
    <xf numFmtId="3" fontId="9" fillId="0" borderId="9" xfId="4" applyNumberFormat="1" applyFont="1" applyBorder="1" applyAlignment="1">
      <alignment horizontal="center" vertical="center"/>
    </xf>
    <xf numFmtId="3" fontId="9" fillId="0" borderId="3" xfId="4" applyNumberFormat="1" applyFont="1" applyBorder="1" applyAlignment="1">
      <alignment horizontal="center" vertical="center"/>
    </xf>
    <xf numFmtId="3" fontId="9" fillId="7" borderId="5" xfId="4" applyNumberFormat="1" applyFont="1" applyFill="1" applyBorder="1" applyAlignment="1">
      <alignment horizontal="center" vertical="center"/>
    </xf>
    <xf numFmtId="0" fontId="12" fillId="7" borderId="34" xfId="0" applyFont="1" applyFill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21" fillId="0" borderId="26" xfId="0" applyNumberFormat="1" applyFont="1" applyBorder="1" applyAlignment="1">
      <alignment horizontal="center" vertical="center"/>
    </xf>
    <xf numFmtId="3" fontId="11" fillId="0" borderId="26" xfId="0" applyNumberFormat="1" applyFont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3" fontId="21" fillId="0" borderId="10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0" fontId="27" fillId="7" borderId="27" xfId="0" applyFont="1" applyFill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0" fontId="19" fillId="0" borderId="0" xfId="0" applyFont="1"/>
    <xf numFmtId="0" fontId="9" fillId="0" borderId="0" xfId="0" applyFont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3" fontId="11" fillId="0" borderId="61" xfId="0" applyNumberFormat="1" applyFont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27" fillId="7" borderId="24" xfId="0" applyFont="1" applyFill="1" applyBorder="1" applyAlignment="1">
      <alignment horizontal="center" vertical="center"/>
    </xf>
    <xf numFmtId="3" fontId="19" fillId="0" borderId="17" xfId="0" applyNumberFormat="1" applyFont="1" applyBorder="1" applyAlignment="1">
      <alignment horizontal="center" vertical="center"/>
    </xf>
    <xf numFmtId="0" fontId="27" fillId="7" borderId="31" xfId="0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2" fillId="7" borderId="67" xfId="0" applyFont="1" applyFill="1" applyBorder="1" applyAlignment="1">
      <alignment horizontal="center" vertical="center"/>
    </xf>
    <xf numFmtId="3" fontId="21" fillId="0" borderId="20" xfId="0" applyNumberFormat="1" applyFont="1" applyBorder="1" applyAlignment="1">
      <alignment horizontal="center" vertical="center"/>
    </xf>
    <xf numFmtId="0" fontId="12" fillId="7" borderId="88" xfId="0" applyFont="1" applyFill="1" applyBorder="1" applyAlignment="1">
      <alignment horizontal="center" vertical="center"/>
    </xf>
    <xf numFmtId="0" fontId="27" fillId="7" borderId="88" xfId="0" applyFont="1" applyFill="1" applyBorder="1" applyAlignment="1">
      <alignment horizontal="center" vertical="center"/>
    </xf>
    <xf numFmtId="0" fontId="27" fillId="7" borderId="89" xfId="0" applyFont="1" applyFill="1" applyBorder="1" applyAlignment="1">
      <alignment horizontal="center" vertical="center"/>
    </xf>
    <xf numFmtId="0" fontId="9" fillId="9" borderId="22" xfId="0" applyFont="1" applyFill="1" applyBorder="1" applyAlignment="1">
      <alignment horizontal="right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6" fillId="0" borderId="0" xfId="0" applyFont="1" applyAlignment="1">
      <alignment wrapText="1"/>
    </xf>
    <xf numFmtId="0" fontId="29" fillId="0" borderId="2" xfId="0" applyFont="1" applyBorder="1"/>
    <xf numFmtId="0" fontId="37" fillId="7" borderId="22" xfId="0" applyFont="1" applyFill="1" applyBorder="1" applyAlignment="1">
      <alignment horizontal="center" vertical="center"/>
    </xf>
    <xf numFmtId="3" fontId="34" fillId="0" borderId="26" xfId="0" applyNumberFormat="1" applyFont="1" applyBorder="1" applyAlignment="1">
      <alignment horizontal="center" vertical="center"/>
    </xf>
    <xf numFmtId="3" fontId="34" fillId="0" borderId="7" xfId="0" applyNumberFormat="1" applyFont="1" applyBorder="1" applyAlignment="1">
      <alignment horizontal="center" vertical="center"/>
    </xf>
    <xf numFmtId="3" fontId="34" fillId="0" borderId="61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3" fontId="30" fillId="0" borderId="7" xfId="0" applyNumberFormat="1" applyFont="1" applyBorder="1" applyAlignment="1">
      <alignment horizontal="center" vertical="center"/>
    </xf>
    <xf numFmtId="3" fontId="30" fillId="0" borderId="13" xfId="0" applyNumberFormat="1" applyFont="1" applyBorder="1" applyAlignment="1">
      <alignment horizontal="center" vertical="center"/>
    </xf>
    <xf numFmtId="0" fontId="37" fillId="7" borderId="24" xfId="0" applyFont="1" applyFill="1" applyBorder="1" applyAlignment="1">
      <alignment horizontal="center" vertical="center"/>
    </xf>
    <xf numFmtId="3" fontId="34" fillId="0" borderId="10" xfId="0" applyNumberFormat="1" applyFont="1" applyBorder="1" applyAlignment="1">
      <alignment horizontal="center" vertical="center"/>
    </xf>
    <xf numFmtId="3" fontId="34" fillId="0" borderId="4" xfId="0" applyNumberFormat="1" applyFont="1" applyBorder="1" applyAlignment="1">
      <alignment horizontal="center" vertical="center"/>
    </xf>
    <xf numFmtId="3" fontId="34" fillId="0" borderId="17" xfId="0" applyNumberFormat="1" applyFont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3" fontId="30" fillId="0" borderId="4" xfId="0" applyNumberFormat="1" applyFont="1" applyBorder="1" applyAlignment="1">
      <alignment horizontal="center" vertical="center"/>
    </xf>
    <xf numFmtId="3" fontId="30" fillId="0" borderId="14" xfId="0" applyNumberFormat="1" applyFont="1" applyBorder="1" applyAlignment="1">
      <alignment horizontal="center" vertical="center"/>
    </xf>
    <xf numFmtId="0" fontId="38" fillId="7" borderId="24" xfId="0" applyFont="1" applyFill="1" applyBorder="1" applyAlignment="1">
      <alignment horizontal="center" vertical="center"/>
    </xf>
    <xf numFmtId="3" fontId="39" fillId="0" borderId="4" xfId="0" applyNumberFormat="1" applyFont="1" applyBorder="1" applyAlignment="1">
      <alignment horizontal="center" vertical="center"/>
    </xf>
    <xf numFmtId="3" fontId="39" fillId="0" borderId="17" xfId="0" applyNumberFormat="1" applyFont="1" applyBorder="1" applyAlignment="1">
      <alignment horizontal="center" vertical="center"/>
    </xf>
    <xf numFmtId="3" fontId="39" fillId="0" borderId="10" xfId="0" applyNumberFormat="1" applyFont="1" applyBorder="1" applyAlignment="1">
      <alignment horizontal="center" vertical="center"/>
    </xf>
    <xf numFmtId="0" fontId="38" fillId="7" borderId="31" xfId="0" applyFont="1" applyFill="1" applyBorder="1" applyAlignment="1">
      <alignment horizontal="center" vertical="center"/>
    </xf>
    <xf numFmtId="3" fontId="34" fillId="0" borderId="9" xfId="0" applyNumberFormat="1" applyFont="1" applyBorder="1" applyAlignment="1">
      <alignment horizontal="center" vertical="center"/>
    </xf>
    <xf numFmtId="3" fontId="39" fillId="0" borderId="3" xfId="0" applyNumberFormat="1" applyFont="1" applyBorder="1" applyAlignment="1">
      <alignment horizontal="center" vertical="center"/>
    </xf>
    <xf numFmtId="3" fontId="39" fillId="0" borderId="18" xfId="0" applyNumberFormat="1" applyFont="1" applyBorder="1" applyAlignment="1">
      <alignment horizontal="center" vertical="center"/>
    </xf>
    <xf numFmtId="3" fontId="30" fillId="0" borderId="9" xfId="0" applyNumberFormat="1" applyFont="1" applyBorder="1" applyAlignment="1">
      <alignment horizontal="center" vertical="center"/>
    </xf>
    <xf numFmtId="3" fontId="30" fillId="0" borderId="3" xfId="0" applyNumberFormat="1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/>
    </xf>
    <xf numFmtId="3" fontId="39" fillId="0" borderId="9" xfId="0" applyNumberFormat="1" applyFont="1" applyBorder="1" applyAlignment="1">
      <alignment horizontal="center" vertical="center"/>
    </xf>
    <xf numFmtId="0" fontId="37" fillId="7" borderId="67" xfId="0" applyFont="1" applyFill="1" applyBorder="1" applyAlignment="1">
      <alignment horizontal="center" vertical="center"/>
    </xf>
    <xf numFmtId="3" fontId="34" fillId="0" borderId="13" xfId="0" applyNumberFormat="1" applyFont="1" applyBorder="1" applyAlignment="1">
      <alignment horizontal="center" vertical="center"/>
    </xf>
    <xf numFmtId="3" fontId="30" fillId="0" borderId="20" xfId="0" applyNumberFormat="1" applyFont="1" applyBorder="1" applyAlignment="1">
      <alignment horizontal="center" vertical="center"/>
    </xf>
    <xf numFmtId="3" fontId="34" fillId="0" borderId="20" xfId="0" applyNumberFormat="1" applyFont="1" applyBorder="1" applyAlignment="1">
      <alignment horizontal="center" vertical="center"/>
    </xf>
    <xf numFmtId="0" fontId="37" fillId="7" borderId="88" xfId="0" applyFont="1" applyFill="1" applyBorder="1" applyAlignment="1">
      <alignment horizontal="center" vertical="center"/>
    </xf>
    <xf numFmtId="3" fontId="34" fillId="0" borderId="14" xfId="0" applyNumberFormat="1" applyFont="1" applyBorder="1" applyAlignment="1">
      <alignment horizontal="center" vertical="center"/>
    </xf>
    <xf numFmtId="3" fontId="30" fillId="0" borderId="15" xfId="0" applyNumberFormat="1" applyFont="1" applyBorder="1" applyAlignment="1">
      <alignment horizontal="center" vertical="center"/>
    </xf>
    <xf numFmtId="3" fontId="34" fillId="0" borderId="15" xfId="0" applyNumberFormat="1" applyFont="1" applyBorder="1" applyAlignment="1">
      <alignment horizontal="center" vertical="center"/>
    </xf>
    <xf numFmtId="0" fontId="38" fillId="7" borderId="88" xfId="0" applyFont="1" applyFill="1" applyBorder="1" applyAlignment="1">
      <alignment horizontal="center" vertical="center"/>
    </xf>
    <xf numFmtId="3" fontId="39" fillId="0" borderId="14" xfId="0" applyNumberFormat="1" applyFont="1" applyBorder="1" applyAlignment="1">
      <alignment horizontal="center" vertical="center"/>
    </xf>
    <xf numFmtId="3" fontId="39" fillId="0" borderId="15" xfId="0" applyNumberFormat="1" applyFont="1" applyBorder="1" applyAlignment="1">
      <alignment horizontal="center" vertical="center"/>
    </xf>
    <xf numFmtId="0" fontId="38" fillId="7" borderId="89" xfId="0" applyFont="1" applyFill="1" applyBorder="1" applyAlignment="1">
      <alignment horizontal="center" vertical="center"/>
    </xf>
    <xf numFmtId="3" fontId="39" fillId="0" borderId="12" xfId="0" applyNumberFormat="1" applyFont="1" applyBorder="1" applyAlignment="1">
      <alignment horizontal="center" vertical="center"/>
    </xf>
    <xf numFmtId="3" fontId="30" fillId="0" borderId="16" xfId="0" applyNumberFormat="1" applyFont="1" applyBorder="1" applyAlignment="1">
      <alignment horizontal="center" vertical="center"/>
    </xf>
    <xf numFmtId="3" fontId="39" fillId="0" borderId="16" xfId="0" applyNumberFormat="1" applyFont="1" applyBorder="1" applyAlignment="1">
      <alignment horizontal="center" vertical="center"/>
    </xf>
    <xf numFmtId="0" fontId="41" fillId="0" borderId="0" xfId="0" applyFont="1"/>
    <xf numFmtId="0" fontId="33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33" fillId="0" borderId="0" xfId="0" applyFont="1"/>
    <xf numFmtId="0" fontId="35" fillId="7" borderId="65" xfId="0" applyFont="1" applyFill="1" applyBorder="1" applyAlignment="1">
      <alignment horizontal="center" vertical="center" wrapText="1"/>
    </xf>
    <xf numFmtId="0" fontId="35" fillId="7" borderId="5" xfId="0" applyFont="1" applyFill="1" applyBorder="1" applyAlignment="1">
      <alignment horizontal="center" vertical="center" wrapText="1"/>
    </xf>
    <xf numFmtId="0" fontId="35" fillId="7" borderId="3" xfId="0" applyFont="1" applyFill="1" applyBorder="1" applyAlignment="1">
      <alignment horizontal="center" vertical="center" wrapText="1"/>
    </xf>
    <xf numFmtId="0" fontId="35" fillId="0" borderId="28" xfId="0" applyFont="1" applyBorder="1"/>
    <xf numFmtId="0" fontId="30" fillId="0" borderId="20" xfId="0" applyFont="1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3" fontId="30" fillId="0" borderId="61" xfId="0" applyNumberFormat="1" applyFont="1" applyBorder="1" applyAlignment="1">
      <alignment horizontal="center" vertical="center"/>
    </xf>
    <xf numFmtId="0" fontId="30" fillId="0" borderId="27" xfId="0" applyFont="1" applyBorder="1"/>
    <xf numFmtId="0" fontId="30" fillId="0" borderId="15" xfId="0" applyFont="1" applyBorder="1" applyAlignment="1">
      <alignment horizontal="left" vertical="center"/>
    </xf>
    <xf numFmtId="0" fontId="30" fillId="0" borderId="4" xfId="0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center" vertical="center"/>
    </xf>
    <xf numFmtId="0" fontId="30" fillId="0" borderId="29" xfId="0" applyFont="1" applyBorder="1"/>
    <xf numFmtId="0" fontId="30" fillId="0" borderId="16" xfId="0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center"/>
    </xf>
    <xf numFmtId="3" fontId="30" fillId="0" borderId="6" xfId="0" applyNumberFormat="1" applyFont="1" applyBorder="1" applyAlignment="1">
      <alignment horizontal="center" vertical="center"/>
    </xf>
    <xf numFmtId="3" fontId="30" fillId="0" borderId="66" xfId="0" applyNumberFormat="1" applyFont="1" applyBorder="1" applyAlignment="1">
      <alignment horizontal="center" vertical="center"/>
    </xf>
    <xf numFmtId="3" fontId="30" fillId="9" borderId="58" xfId="0" applyNumberFormat="1" applyFont="1" applyFill="1" applyBorder="1" applyAlignment="1">
      <alignment horizontal="center" vertical="center"/>
    </xf>
    <xf numFmtId="3" fontId="30" fillId="7" borderId="59" xfId="0" applyNumberFormat="1" applyFont="1" applyFill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3" fontId="30" fillId="7" borderId="58" xfId="0" applyNumberFormat="1" applyFont="1" applyFill="1" applyBorder="1" applyAlignment="1">
      <alignment horizontal="center" vertical="center"/>
    </xf>
    <xf numFmtId="3" fontId="30" fillId="7" borderId="40" xfId="0" applyNumberFormat="1" applyFont="1" applyFill="1" applyBorder="1" applyAlignment="1">
      <alignment horizontal="center" vertical="center"/>
    </xf>
    <xf numFmtId="0" fontId="30" fillId="9" borderId="58" xfId="0" applyFont="1" applyFill="1" applyBorder="1"/>
    <xf numFmtId="0" fontId="30" fillId="0" borderId="2" xfId="0" applyFont="1" applyBorder="1"/>
    <xf numFmtId="0" fontId="30" fillId="9" borderId="47" xfId="0" applyFont="1" applyFill="1" applyBorder="1"/>
    <xf numFmtId="0" fontId="30" fillId="9" borderId="42" xfId="0" applyFont="1" applyFill="1" applyBorder="1"/>
    <xf numFmtId="0" fontId="42" fillId="0" borderId="0" xfId="0" applyFont="1"/>
    <xf numFmtId="0" fontId="35" fillId="0" borderId="0" xfId="0" applyFont="1" applyAlignment="1">
      <alignment horizontal="right"/>
    </xf>
    <xf numFmtId="0" fontId="32" fillId="6" borderId="100" xfId="0" applyFont="1" applyFill="1" applyBorder="1" applyAlignment="1">
      <alignment horizontal="center" vertical="center" wrapText="1"/>
    </xf>
    <xf numFmtId="0" fontId="32" fillId="6" borderId="101" xfId="0" applyFont="1" applyFill="1" applyBorder="1" applyAlignment="1">
      <alignment horizontal="center" vertical="center" wrapText="1"/>
    </xf>
    <xf numFmtId="0" fontId="32" fillId="6" borderId="102" xfId="0" applyFont="1" applyFill="1" applyBorder="1" applyAlignment="1">
      <alignment horizontal="center" vertical="center" wrapText="1"/>
    </xf>
    <xf numFmtId="0" fontId="42" fillId="0" borderId="2" xfId="0" applyFont="1" applyBorder="1"/>
    <xf numFmtId="0" fontId="30" fillId="0" borderId="106" xfId="0" applyFont="1" applyBorder="1" applyAlignment="1">
      <alignment horizontal="left" vertical="center" wrapText="1"/>
    </xf>
    <xf numFmtId="0" fontId="30" fillId="0" borderId="103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103" xfId="0" applyFont="1" applyBorder="1" applyAlignment="1">
      <alignment horizontal="left" vertical="center" wrapText="1"/>
    </xf>
    <xf numFmtId="0" fontId="30" fillId="0" borderId="33" xfId="0" applyFont="1" applyBorder="1" applyAlignment="1" applyProtection="1">
      <alignment horizontal="left" vertical="center" wrapText="1"/>
      <protection locked="0"/>
    </xf>
    <xf numFmtId="0" fontId="30" fillId="0" borderId="27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23" xfId="0" applyFont="1" applyBorder="1" applyAlignment="1">
      <alignment horizontal="left" vertical="center" wrapText="1"/>
    </xf>
    <xf numFmtId="0" fontId="30" fillId="0" borderId="23" xfId="0" applyFont="1" applyBorder="1" applyAlignment="1" applyProtection="1">
      <alignment horizontal="left" vertical="center" wrapText="1"/>
      <protection locked="0"/>
    </xf>
    <xf numFmtId="0" fontId="30" fillId="0" borderId="28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25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vertical="center" wrapText="1"/>
    </xf>
    <xf numFmtId="0" fontId="30" fillId="0" borderId="30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30" xfId="0" applyFont="1" applyBorder="1" applyAlignment="1">
      <alignment horizontal="left" vertical="center" wrapText="1"/>
    </xf>
    <xf numFmtId="0" fontId="30" fillId="0" borderId="79" xfId="0" applyFont="1" applyBorder="1" applyAlignment="1" applyProtection="1">
      <alignment horizontal="left" vertical="center" wrapText="1"/>
      <protection locked="0"/>
    </xf>
    <xf numFmtId="0" fontId="42" fillId="0" borderId="41" xfId="0" applyFont="1" applyBorder="1"/>
    <xf numFmtId="0" fontId="43" fillId="0" borderId="0" xfId="0" applyFont="1"/>
    <xf numFmtId="0" fontId="42" fillId="0" borderId="0" xfId="0" applyFont="1" applyProtection="1">
      <protection hidden="1"/>
    </xf>
    <xf numFmtId="0" fontId="41" fillId="0" borderId="0" xfId="0" applyFont="1" applyProtection="1">
      <protection hidden="1"/>
    </xf>
    <xf numFmtId="0" fontId="42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42" fillId="0" borderId="2" xfId="0" applyFont="1" applyBorder="1" applyProtection="1">
      <protection locked="0"/>
    </xf>
    <xf numFmtId="0" fontId="32" fillId="7" borderId="9" xfId="0" applyFont="1" applyFill="1" applyBorder="1" applyAlignment="1" applyProtection="1">
      <alignment horizontal="center" vertical="center"/>
      <protection locked="0"/>
    </xf>
    <xf numFmtId="0" fontId="32" fillId="7" borderId="31" xfId="0" applyFont="1" applyFill="1" applyBorder="1" applyAlignment="1" applyProtection="1">
      <alignment horizontal="center" vertical="center"/>
      <protection locked="0"/>
    </xf>
    <xf numFmtId="0" fontId="32" fillId="7" borderId="12" xfId="0" applyFont="1" applyFill="1" applyBorder="1" applyAlignment="1" applyProtection="1">
      <alignment horizontal="center" vertical="center" wrapText="1"/>
      <protection locked="0"/>
    </xf>
    <xf numFmtId="0" fontId="32" fillId="7" borderId="107" xfId="0" applyFont="1" applyFill="1" applyBorder="1" applyAlignment="1" applyProtection="1">
      <alignment horizontal="center" vertical="center" wrapText="1"/>
      <protection locked="0"/>
    </xf>
    <xf numFmtId="0" fontId="32" fillId="7" borderId="108" xfId="0" applyFont="1" applyFill="1" applyBorder="1" applyAlignment="1" applyProtection="1">
      <alignment horizontal="center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6" xfId="0" applyFont="1" applyBorder="1" applyAlignment="1" applyProtection="1">
      <alignment horizontal="center" vertical="center"/>
      <protection locked="0"/>
    </xf>
    <xf numFmtId="0" fontId="30" fillId="8" borderId="32" xfId="0" applyFont="1" applyFill="1" applyBorder="1" applyAlignment="1" applyProtection="1">
      <alignment horizontal="center" vertical="center"/>
      <protection hidden="1"/>
    </xf>
    <xf numFmtId="0" fontId="30" fillId="0" borderId="20" xfId="0" applyFont="1" applyBorder="1" applyAlignment="1" applyProtection="1">
      <alignment horizontal="center" vertical="center"/>
      <protection locked="0"/>
    </xf>
    <xf numFmtId="0" fontId="30" fillId="8" borderId="13" xfId="0" applyFont="1" applyFill="1" applyBorder="1" applyAlignment="1" applyProtection="1">
      <alignment horizontal="center" vertical="center"/>
      <protection hidden="1"/>
    </xf>
    <xf numFmtId="0" fontId="30" fillId="8" borderId="20" xfId="0" applyFont="1" applyFill="1" applyBorder="1" applyAlignment="1" applyProtection="1">
      <alignment horizontal="center" vertical="center"/>
      <protection hidden="1"/>
    </xf>
    <xf numFmtId="3" fontId="30" fillId="0" borderId="34" xfId="0" applyNumberFormat="1" applyFont="1" applyBorder="1" applyAlignment="1" applyProtection="1">
      <alignment horizontal="center" vertical="center" wrapText="1"/>
      <protection locked="0"/>
    </xf>
    <xf numFmtId="0" fontId="30" fillId="0" borderId="24" xfId="0" applyFont="1" applyBorder="1" applyAlignment="1" applyProtection="1">
      <alignment horizontal="left" vertical="center" wrapText="1"/>
      <protection locked="0"/>
    </xf>
    <xf numFmtId="3" fontId="30" fillId="0" borderId="27" xfId="0" applyNumberFormat="1" applyFont="1" applyBorder="1" applyAlignment="1" applyProtection="1">
      <alignment horizontal="center" vertical="center" wrapText="1"/>
      <protection locked="0"/>
    </xf>
    <xf numFmtId="0" fontId="32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41" fillId="0" borderId="0" xfId="0" applyFont="1" applyProtection="1">
      <protection locked="0"/>
    </xf>
    <xf numFmtId="0" fontId="44" fillId="0" borderId="0" xfId="0" applyFont="1" applyProtection="1">
      <protection hidden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35" xfId="0" applyFont="1" applyBorder="1"/>
    <xf numFmtId="0" fontId="1" fillId="0" borderId="80" xfId="0" applyFont="1" applyBorder="1" applyAlignment="1">
      <alignment horizontal="right"/>
    </xf>
    <xf numFmtId="0" fontId="13" fillId="8" borderId="81" xfId="0" applyFont="1" applyFill="1" applyBorder="1" applyAlignment="1">
      <alignment horizontal="center" vertical="center" wrapText="1"/>
    </xf>
    <xf numFmtId="0" fontId="13" fillId="8" borderId="82" xfId="0" applyFont="1" applyFill="1" applyBorder="1" applyAlignment="1">
      <alignment horizontal="center" vertical="center" wrapText="1"/>
    </xf>
    <xf numFmtId="0" fontId="13" fillId="8" borderId="83" xfId="0" applyFont="1" applyFill="1" applyBorder="1"/>
    <xf numFmtId="0" fontId="1" fillId="0" borderId="38" xfId="0" applyFont="1" applyBorder="1"/>
    <xf numFmtId="3" fontId="1" fillId="0" borderId="7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0" fontId="1" fillId="8" borderId="19" xfId="0" applyFont="1" applyFill="1" applyBorder="1"/>
    <xf numFmtId="0" fontId="1" fillId="0" borderId="39" xfId="0" applyFont="1" applyBorder="1"/>
    <xf numFmtId="3" fontId="1" fillId="0" borderId="3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8" borderId="69" xfId="0" applyFont="1" applyFill="1" applyBorder="1"/>
    <xf numFmtId="0" fontId="1" fillId="8" borderId="84" xfId="0" applyFont="1" applyFill="1" applyBorder="1" applyAlignment="1">
      <alignment horizontal="right"/>
    </xf>
    <xf numFmtId="165" fontId="1" fillId="8" borderId="51" xfId="5" applyNumberFormat="1" applyFont="1" applyFill="1" applyBorder="1" applyAlignment="1">
      <alignment horizontal="center" vertical="center"/>
    </xf>
    <xf numFmtId="9" fontId="1" fillId="8" borderId="49" xfId="5" applyFont="1" applyFill="1" applyBorder="1" applyAlignment="1">
      <alignment horizontal="center" vertical="center"/>
    </xf>
    <xf numFmtId="0" fontId="1" fillId="8" borderId="85" xfId="0" applyFont="1" applyFill="1" applyBorder="1" applyAlignment="1">
      <alignment horizontal="center" vertical="center"/>
    </xf>
    <xf numFmtId="165" fontId="1" fillId="8" borderId="85" xfId="5" applyNumberFormat="1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9" borderId="7" xfId="0" applyNumberFormat="1" applyFont="1" applyFill="1" applyBorder="1" applyAlignment="1">
      <alignment horizontal="center" vertical="center"/>
    </xf>
    <xf numFmtId="3" fontId="1" fillId="9" borderId="5" xfId="0" applyNumberFormat="1" applyFont="1" applyFill="1" applyBorder="1" applyAlignment="1">
      <alignment horizontal="center" vertical="center"/>
    </xf>
    <xf numFmtId="0" fontId="13" fillId="8" borderId="19" xfId="0" applyFont="1" applyFill="1" applyBorder="1"/>
    <xf numFmtId="0" fontId="1" fillId="9" borderId="36" xfId="0" applyFont="1" applyFill="1" applyBorder="1"/>
    <xf numFmtId="0" fontId="1" fillId="9" borderId="37" xfId="0" applyFont="1" applyFill="1" applyBorder="1" applyAlignment="1">
      <alignment horizontal="right"/>
    </xf>
    <xf numFmtId="0" fontId="1" fillId="9" borderId="37" xfId="0" applyFont="1" applyFill="1" applyBorder="1" applyAlignment="1">
      <alignment horizontal="center"/>
    </xf>
    <xf numFmtId="9" fontId="1" fillId="9" borderId="37" xfId="5" applyFont="1" applyFill="1" applyBorder="1"/>
    <xf numFmtId="9" fontId="1" fillId="9" borderId="86" xfId="5" applyFont="1" applyFill="1" applyBorder="1"/>
    <xf numFmtId="3" fontId="1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40" xfId="0" applyFont="1" applyBorder="1"/>
    <xf numFmtId="0" fontId="1" fillId="8" borderId="42" xfId="0" applyFont="1" applyFill="1" applyBorder="1" applyAlignment="1">
      <alignment horizontal="center" vertical="center" wrapText="1"/>
    </xf>
    <xf numFmtId="0" fontId="1" fillId="8" borderId="42" xfId="0" applyFont="1" applyFill="1" applyBorder="1" applyAlignment="1">
      <alignment horizontal="center" wrapText="1"/>
    </xf>
    <xf numFmtId="0" fontId="1" fillId="8" borderId="40" xfId="0" applyFont="1" applyFill="1" applyBorder="1" applyAlignment="1">
      <alignment horizontal="center" vertical="center" wrapText="1"/>
    </xf>
    <xf numFmtId="0" fontId="1" fillId="0" borderId="34" xfId="0" applyFont="1" applyBorder="1"/>
    <xf numFmtId="0" fontId="1" fillId="0" borderId="27" xfId="0" applyFont="1" applyBorder="1"/>
    <xf numFmtId="0" fontId="1" fillId="0" borderId="23" xfId="0" applyFont="1" applyBorder="1"/>
    <xf numFmtId="0" fontId="1" fillId="0" borderId="29" xfId="0" applyFont="1" applyBorder="1"/>
    <xf numFmtId="0" fontId="1" fillId="0" borderId="41" xfId="0" applyFont="1" applyBorder="1"/>
    <xf numFmtId="0" fontId="1" fillId="0" borderId="1" xfId="0" applyFont="1" applyBorder="1" applyAlignment="1">
      <alignment horizontal="right"/>
    </xf>
    <xf numFmtId="14" fontId="1" fillId="8" borderId="42" xfId="0" applyNumberFormat="1" applyFont="1" applyFill="1" applyBorder="1" applyAlignment="1">
      <alignment horizontal="center" vertical="center" wrapText="1"/>
    </xf>
    <xf numFmtId="0" fontId="1" fillId="0" borderId="33" xfId="0" applyFont="1" applyBorder="1"/>
    <xf numFmtId="0" fontId="1" fillId="0" borderId="28" xfId="0" applyFont="1" applyBorder="1"/>
    <xf numFmtId="0" fontId="1" fillId="0" borderId="25" xfId="0" applyFont="1" applyBorder="1"/>
    <xf numFmtId="0" fontId="1" fillId="8" borderId="29" xfId="0" applyFont="1" applyFill="1" applyBorder="1" applyAlignment="1">
      <alignment horizontal="center" vertical="center"/>
    </xf>
    <xf numFmtId="0" fontId="1" fillId="9" borderId="41" xfId="0" applyFont="1" applyFill="1" applyBorder="1"/>
    <xf numFmtId="0" fontId="1" fillId="9" borderId="41" xfId="0" applyFont="1" applyFill="1" applyBorder="1" applyAlignment="1">
      <alignment horizontal="right"/>
    </xf>
    <xf numFmtId="0" fontId="1" fillId="9" borderId="41" xfId="0" applyFont="1" applyFill="1" applyBorder="1" applyAlignment="1">
      <alignment horizontal="center"/>
    </xf>
    <xf numFmtId="0" fontId="1" fillId="9" borderId="0" xfId="0" applyFont="1" applyFill="1"/>
    <xf numFmtId="0" fontId="1" fillId="9" borderId="0" xfId="0" applyFont="1" applyFill="1" applyAlignment="1">
      <alignment horizontal="right"/>
    </xf>
    <xf numFmtId="0" fontId="1" fillId="9" borderId="1" xfId="0" applyFont="1" applyFill="1" applyBorder="1" applyAlignment="1">
      <alignment horizontal="center"/>
    </xf>
    <xf numFmtId="0" fontId="1" fillId="9" borderId="40" xfId="0" applyFont="1" applyFill="1" applyBorder="1" applyAlignment="1">
      <alignment horizontal="right"/>
    </xf>
    <xf numFmtId="0" fontId="1" fillId="8" borderId="58" xfId="0" applyFont="1" applyFill="1" applyBorder="1" applyAlignment="1">
      <alignment horizontal="center" vertical="center" wrapText="1"/>
    </xf>
    <xf numFmtId="0" fontId="1" fillId="8" borderId="58" xfId="0" applyFont="1" applyFill="1" applyBorder="1" applyAlignment="1">
      <alignment horizontal="center" wrapText="1"/>
    </xf>
    <xf numFmtId="0" fontId="1" fillId="9" borderId="34" xfId="0" applyFont="1" applyFill="1" applyBorder="1" applyAlignment="1">
      <alignment horizontal="left"/>
    </xf>
    <xf numFmtId="0" fontId="1" fillId="9" borderId="34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left"/>
    </xf>
    <xf numFmtId="0" fontId="1" fillId="9" borderId="4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left"/>
    </xf>
    <xf numFmtId="0" fontId="1" fillId="0" borderId="2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5" xfId="0" applyFont="1" applyBorder="1" applyAlignment="1">
      <alignment horizontal="left"/>
    </xf>
    <xf numFmtId="0" fontId="1" fillId="0" borderId="28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8" borderId="25" xfId="0" applyFont="1" applyFill="1" applyBorder="1" applyAlignment="1">
      <alignment horizontal="left"/>
    </xf>
    <xf numFmtId="0" fontId="1" fillId="8" borderId="25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 vertical="center"/>
    </xf>
    <xf numFmtId="0" fontId="1" fillId="8" borderId="47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8" borderId="40" xfId="0" applyFont="1" applyFill="1" applyBorder="1" applyAlignment="1">
      <alignment horizontal="left"/>
    </xf>
    <xf numFmtId="0" fontId="1" fillId="8" borderId="30" xfId="0" applyFont="1" applyFill="1" applyBorder="1" applyAlignment="1">
      <alignment horizontal="center" vertical="center"/>
    </xf>
    <xf numFmtId="0" fontId="1" fillId="8" borderId="42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/>
    </xf>
    <xf numFmtId="0" fontId="13" fillId="9" borderId="0" xfId="0" applyFont="1" applyFill="1"/>
    <xf numFmtId="0" fontId="1" fillId="9" borderId="0" xfId="0" applyFont="1" applyFill="1" applyAlignment="1">
      <alignment wrapText="1"/>
    </xf>
    <xf numFmtId="0" fontId="17" fillId="0" borderId="0" xfId="0" applyFont="1" applyAlignment="1">
      <alignment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7" borderId="58" xfId="0" applyFont="1" applyFill="1" applyBorder="1" applyAlignment="1">
      <alignment horizontal="center" vertical="center" wrapText="1"/>
    </xf>
    <xf numFmtId="0" fontId="11" fillId="7" borderId="55" xfId="0" applyFont="1" applyFill="1" applyBorder="1" applyAlignment="1">
      <alignment horizontal="center" vertical="center" wrapText="1"/>
    </xf>
    <xf numFmtId="0" fontId="11" fillId="7" borderId="57" xfId="0" applyFont="1" applyFill="1" applyBorder="1" applyAlignment="1">
      <alignment horizontal="center" vertical="center" wrapText="1"/>
    </xf>
    <xf numFmtId="0" fontId="11" fillId="7" borderId="56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3" fontId="11" fillId="9" borderId="20" xfId="0" applyNumberFormat="1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/>
    </xf>
    <xf numFmtId="3" fontId="11" fillId="7" borderId="55" xfId="0" applyNumberFormat="1" applyFont="1" applyFill="1" applyBorder="1" applyAlignment="1">
      <alignment horizontal="center" vertical="center"/>
    </xf>
    <xf numFmtId="3" fontId="11" fillId="7" borderId="57" xfId="0" applyNumberFormat="1" applyFont="1" applyFill="1" applyBorder="1" applyAlignment="1">
      <alignment horizontal="center" vertical="center"/>
    </xf>
    <xf numFmtId="3" fontId="11" fillId="7" borderId="56" xfId="0" applyNumberFormat="1" applyFont="1" applyFill="1" applyBorder="1" applyAlignment="1">
      <alignment horizontal="center" vertical="center"/>
    </xf>
    <xf numFmtId="0" fontId="19" fillId="7" borderId="42" xfId="0" applyFont="1" applyFill="1" applyBorder="1" applyAlignment="1">
      <alignment horizontal="center" vertical="center"/>
    </xf>
    <xf numFmtId="3" fontId="19" fillId="7" borderId="39" xfId="0" applyNumberFormat="1" applyFont="1" applyFill="1" applyBorder="1" applyAlignment="1">
      <alignment horizontal="center" vertical="center"/>
    </xf>
    <xf numFmtId="3" fontId="19" fillId="7" borderId="5" xfId="0" applyNumberFormat="1" applyFont="1" applyFill="1" applyBorder="1" applyAlignment="1">
      <alignment horizontal="center" vertical="center"/>
    </xf>
    <xf numFmtId="3" fontId="21" fillId="7" borderId="5" xfId="0" applyNumberFormat="1" applyFont="1" applyFill="1" applyBorder="1" applyAlignment="1">
      <alignment horizontal="center" vertical="center"/>
    </xf>
    <xf numFmtId="3" fontId="21" fillId="7" borderId="2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1" fillId="0" borderId="1" xfId="0" applyFont="1" applyBorder="1"/>
    <xf numFmtId="0" fontId="1" fillId="7" borderId="64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9" fillId="7" borderId="64" xfId="0" applyFont="1" applyFill="1" applyBorder="1" applyAlignment="1">
      <alignment horizontal="center" vertical="center"/>
    </xf>
    <xf numFmtId="3" fontId="11" fillId="7" borderId="64" xfId="0" applyNumberFormat="1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3" fontId="19" fillId="7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11" fillId="7" borderId="16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3" fontId="11" fillId="7" borderId="39" xfId="0" applyNumberFormat="1" applyFont="1" applyFill="1" applyBorder="1" applyAlignment="1">
      <alignment horizontal="center" vertical="center"/>
    </xf>
    <xf numFmtId="3" fontId="11" fillId="7" borderId="5" xfId="0" applyNumberFormat="1" applyFont="1" applyFill="1" applyBorder="1" applyAlignment="1">
      <alignment horizontal="center" vertical="center"/>
    </xf>
    <xf numFmtId="3" fontId="11" fillId="7" borderId="21" xfId="0" applyNumberFormat="1" applyFont="1" applyFill="1" applyBorder="1" applyAlignment="1">
      <alignment horizontal="center" vertical="center"/>
    </xf>
    <xf numFmtId="0" fontId="21" fillId="7" borderId="64" xfId="0" applyFont="1" applyFill="1" applyBorder="1" applyAlignment="1">
      <alignment horizontal="center" vertical="center" wrapText="1"/>
    </xf>
    <xf numFmtId="3" fontId="11" fillId="7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3" fontId="21" fillId="0" borderId="0" xfId="0" applyNumberFormat="1" applyFont="1" applyAlignment="1">
      <alignment horizontal="left" vertical="center"/>
    </xf>
    <xf numFmtId="3" fontId="19" fillId="0" borderId="69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21" fillId="0" borderId="0" xfId="0" applyFont="1" applyAlignment="1">
      <alignment wrapText="1"/>
    </xf>
    <xf numFmtId="3" fontId="5" fillId="0" borderId="0" xfId="0" applyNumberFormat="1" applyFont="1" applyAlignment="1">
      <alignment horizontal="left" vertical="center" wrapText="1"/>
    </xf>
    <xf numFmtId="0" fontId="30" fillId="0" borderId="87" xfId="0" applyFont="1" applyBorder="1"/>
    <xf numFmtId="0" fontId="30" fillId="0" borderId="53" xfId="0" applyFont="1" applyBorder="1" applyAlignment="1">
      <alignment horizontal="left" vertical="center"/>
    </xf>
    <xf numFmtId="0" fontId="30" fillId="0" borderId="6" xfId="0" applyFont="1" applyBorder="1" applyAlignment="1">
      <alignment horizontal="center" vertical="center"/>
    </xf>
    <xf numFmtId="3" fontId="30" fillId="0" borderId="53" xfId="0" applyNumberFormat="1" applyFont="1" applyBorder="1" applyAlignment="1">
      <alignment horizontal="center" vertical="center"/>
    </xf>
    <xf numFmtId="3" fontId="30" fillId="0" borderId="43" xfId="0" applyNumberFormat="1" applyFont="1" applyBorder="1" applyAlignment="1">
      <alignment horizontal="center" vertical="center"/>
    </xf>
    <xf numFmtId="1" fontId="30" fillId="0" borderId="4" xfId="0" applyNumberFormat="1" applyFont="1" applyBorder="1" applyAlignment="1">
      <alignment horizontal="center" vertical="center"/>
    </xf>
    <xf numFmtId="1" fontId="30" fillId="0" borderId="6" xfId="0" applyNumberFormat="1" applyFont="1" applyBorder="1" applyAlignment="1">
      <alignment horizontal="center" vertical="center"/>
    </xf>
    <xf numFmtId="1" fontId="30" fillId="0" borderId="51" xfId="0" applyNumberFormat="1" applyFont="1" applyBorder="1" applyAlignment="1">
      <alignment horizontal="center" vertical="center"/>
    </xf>
    <xf numFmtId="166" fontId="30" fillId="0" borderId="4" xfId="0" applyNumberFormat="1" applyFont="1" applyBorder="1" applyAlignment="1">
      <alignment horizontal="center" vertical="center"/>
    </xf>
    <xf numFmtId="166" fontId="30" fillId="0" borderId="51" xfId="0" applyNumberFormat="1" applyFont="1" applyBorder="1" applyAlignment="1">
      <alignment horizontal="center" vertical="center"/>
    </xf>
    <xf numFmtId="166" fontId="30" fillId="0" borderId="6" xfId="0" applyNumberFormat="1" applyFont="1" applyBorder="1" applyAlignment="1">
      <alignment horizontal="center" vertical="center"/>
    </xf>
    <xf numFmtId="3" fontId="1" fillId="0" borderId="7" xfId="4" applyNumberFormat="1" applyFont="1" applyBorder="1" applyAlignment="1">
      <alignment horizontal="center" vertical="center"/>
    </xf>
    <xf numFmtId="3" fontId="1" fillId="0" borderId="4" xfId="4" applyNumberFormat="1" applyFont="1" applyBorder="1" applyAlignment="1">
      <alignment horizontal="center" vertical="center"/>
    </xf>
    <xf numFmtId="3" fontId="11" fillId="4" borderId="7" xfId="0" applyNumberFormat="1" applyFont="1" applyFill="1" applyBorder="1" applyAlignment="1">
      <alignment vertical="center" wrapText="1"/>
    </xf>
    <xf numFmtId="3" fontId="11" fillId="4" borderId="13" xfId="0" applyNumberFormat="1" applyFont="1" applyFill="1" applyBorder="1" applyAlignment="1">
      <alignment vertical="center" wrapText="1"/>
    </xf>
    <xf numFmtId="3" fontId="11" fillId="7" borderId="4" xfId="0" applyNumberFormat="1" applyFont="1" applyFill="1" applyBorder="1" applyAlignment="1">
      <alignment vertical="center" wrapText="1"/>
    </xf>
    <xf numFmtId="3" fontId="11" fillId="7" borderId="14" xfId="0" applyNumberFormat="1" applyFont="1" applyFill="1" applyBorder="1" applyAlignment="1">
      <alignment vertical="center" wrapText="1"/>
    </xf>
    <xf numFmtId="3" fontId="11" fillId="4" borderId="4" xfId="0" applyNumberFormat="1" applyFont="1" applyFill="1" applyBorder="1" applyAlignment="1">
      <alignment vertical="center" wrapText="1"/>
    </xf>
    <xf numFmtId="3" fontId="11" fillId="4" borderId="14" xfId="0" applyNumberFormat="1" applyFont="1" applyFill="1" applyBorder="1" applyAlignment="1">
      <alignment vertical="center" wrapText="1"/>
    </xf>
    <xf numFmtId="1" fontId="9" fillId="0" borderId="20" xfId="0" applyNumberFormat="1" applyFont="1" applyBorder="1"/>
    <xf numFmtId="1" fontId="9" fillId="0" borderId="16" xfId="0" applyNumberFormat="1" applyFont="1" applyBorder="1"/>
    <xf numFmtId="1" fontId="9" fillId="0" borderId="13" xfId="0" applyNumberFormat="1" applyFont="1" applyBorder="1"/>
    <xf numFmtId="1" fontId="9" fillId="0" borderId="12" xfId="0" applyNumberFormat="1" applyFont="1" applyBorder="1"/>
    <xf numFmtId="3" fontId="9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9" fontId="30" fillId="0" borderId="104" xfId="5" applyFont="1" applyBorder="1" applyAlignment="1">
      <alignment horizontal="center" vertical="center"/>
    </xf>
    <xf numFmtId="9" fontId="30" fillId="0" borderId="20" xfId="5" applyFont="1" applyBorder="1" applyAlignment="1">
      <alignment horizontal="center" vertical="center"/>
    </xf>
    <xf numFmtId="9" fontId="30" fillId="0" borderId="7" xfId="5" applyFont="1" applyBorder="1" applyAlignment="1">
      <alignment horizontal="center" vertical="center"/>
    </xf>
    <xf numFmtId="9" fontId="30" fillId="0" borderId="105" xfId="5" applyFont="1" applyBorder="1" applyAlignment="1">
      <alignment horizontal="center" vertical="center"/>
    </xf>
    <xf numFmtId="9" fontId="30" fillId="0" borderId="10" xfId="5" applyFont="1" applyBorder="1" applyAlignment="1">
      <alignment horizontal="center" vertical="center"/>
    </xf>
    <xf numFmtId="9" fontId="30" fillId="0" borderId="15" xfId="5" applyFont="1" applyBorder="1" applyAlignment="1">
      <alignment horizontal="center" vertical="center"/>
    </xf>
    <xf numFmtId="9" fontId="30" fillId="0" borderId="4" xfId="5" applyFont="1" applyBorder="1" applyAlignment="1">
      <alignment horizontal="center" vertical="center"/>
    </xf>
    <xf numFmtId="9" fontId="30" fillId="0" borderId="14" xfId="5" applyFont="1" applyBorder="1" applyAlignment="1">
      <alignment horizontal="center" vertical="center"/>
    </xf>
    <xf numFmtId="0" fontId="1" fillId="0" borderId="27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29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3" fontId="30" fillId="7" borderId="54" xfId="0" applyNumberFormat="1" applyFont="1" applyFill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1" fillId="4" borderId="15" xfId="0" applyNumberFormat="1" applyFont="1" applyFill="1" applyBorder="1" applyAlignment="1">
      <alignment horizontal="center" vertical="center" wrapText="1"/>
    </xf>
    <xf numFmtId="3" fontId="0" fillId="0" borderId="43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18" fillId="0" borderId="6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65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3" fontId="18" fillId="0" borderId="65" xfId="0" applyNumberFormat="1" applyFont="1" applyBorder="1" applyAlignment="1">
      <alignment horizontal="center" vertical="center"/>
    </xf>
    <xf numFmtId="3" fontId="18" fillId="0" borderId="43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3" fontId="11" fillId="7" borderId="6" xfId="0" applyNumberFormat="1" applyFont="1" applyFill="1" applyBorder="1" applyAlignment="1">
      <alignment horizontal="right" vertical="center" wrapText="1"/>
    </xf>
    <xf numFmtId="3" fontId="11" fillId="7" borderId="114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11" fillId="7" borderId="6" xfId="0" applyFont="1" applyFill="1" applyBorder="1" applyAlignment="1">
      <alignment horizontal="center" vertical="center" wrapText="1"/>
    </xf>
    <xf numFmtId="0" fontId="11" fillId="7" borderId="114" xfId="0" applyFont="1" applyFill="1" applyBorder="1" applyAlignment="1">
      <alignment horizontal="center" vertical="center" wrapText="1"/>
    </xf>
    <xf numFmtId="0" fontId="33" fillId="9" borderId="0" xfId="0" applyFont="1" applyFill="1" applyAlignment="1">
      <alignment horizontal="center" vertical="center" wrapText="1"/>
    </xf>
    <xf numFmtId="0" fontId="32" fillId="6" borderId="116" xfId="0" applyFont="1" applyFill="1" applyBorder="1" applyAlignment="1">
      <alignment horizontal="center" vertical="center" wrapText="1"/>
    </xf>
    <xf numFmtId="0" fontId="32" fillId="6" borderId="117" xfId="0" applyFont="1" applyFill="1" applyBorder="1" applyAlignment="1">
      <alignment horizontal="center" vertical="center" wrapText="1"/>
    </xf>
    <xf numFmtId="0" fontId="32" fillId="6" borderId="118" xfId="0" applyFont="1" applyFill="1" applyBorder="1" applyAlignment="1">
      <alignment horizontal="center" vertical="center" wrapText="1"/>
    </xf>
    <xf numFmtId="0" fontId="32" fillId="6" borderId="119" xfId="0" applyFont="1" applyFill="1" applyBorder="1" applyAlignment="1">
      <alignment horizontal="center" vertical="center" wrapText="1"/>
    </xf>
    <xf numFmtId="0" fontId="32" fillId="6" borderId="120" xfId="0" applyFont="1" applyFill="1" applyBorder="1" applyAlignment="1">
      <alignment horizontal="center" vertical="center" wrapText="1"/>
    </xf>
    <xf numFmtId="0" fontId="32" fillId="6" borderId="115" xfId="0" applyFont="1" applyFill="1" applyBorder="1" applyAlignment="1">
      <alignment horizontal="center" vertical="center" wrapText="1"/>
    </xf>
    <xf numFmtId="0" fontId="32" fillId="6" borderId="121" xfId="0" applyFont="1" applyFill="1" applyBorder="1" applyAlignment="1">
      <alignment horizontal="center" vertical="center" wrapText="1"/>
    </xf>
    <xf numFmtId="0" fontId="32" fillId="6" borderId="122" xfId="0" applyFont="1" applyFill="1" applyBorder="1" applyAlignment="1">
      <alignment horizontal="center" vertical="center" wrapText="1"/>
    </xf>
    <xf numFmtId="0" fontId="32" fillId="6" borderId="123" xfId="0" applyFont="1" applyFill="1" applyBorder="1" applyAlignment="1">
      <alignment horizontal="center" vertical="center" wrapText="1"/>
    </xf>
    <xf numFmtId="0" fontId="35" fillId="0" borderId="0" xfId="0" applyFont="1" applyAlignment="1" applyProtection="1">
      <alignment horizontal="right"/>
      <protection hidden="1"/>
    </xf>
    <xf numFmtId="0" fontId="40" fillId="9" borderId="0" xfId="0" applyFont="1" applyFill="1" applyAlignment="1" applyProtection="1">
      <alignment horizontal="center" vertical="center"/>
      <protection locked="0"/>
    </xf>
    <xf numFmtId="0" fontId="32" fillId="7" borderId="120" xfId="0" applyFont="1" applyFill="1" applyBorder="1" applyAlignment="1" applyProtection="1">
      <alignment horizontal="center" vertical="center" wrapText="1"/>
      <protection locked="0"/>
    </xf>
    <xf numFmtId="0" fontId="32" fillId="7" borderId="1" xfId="0" applyFont="1" applyFill="1" applyBorder="1" applyAlignment="1" applyProtection="1">
      <alignment horizontal="center" vertical="center" wrapText="1"/>
      <protection locked="0"/>
    </xf>
    <xf numFmtId="0" fontId="32" fillId="7" borderId="124" xfId="0" applyFont="1" applyFill="1" applyBorder="1" applyAlignment="1" applyProtection="1">
      <alignment horizontal="center" vertical="center" wrapText="1"/>
      <protection locked="0"/>
    </xf>
    <xf numFmtId="0" fontId="32" fillId="7" borderId="125" xfId="0" applyFont="1" applyFill="1" applyBorder="1" applyAlignment="1" applyProtection="1">
      <alignment horizontal="center" vertical="center" wrapText="1"/>
      <protection locked="0"/>
    </xf>
    <xf numFmtId="0" fontId="32" fillId="7" borderId="126" xfId="0" applyFont="1" applyFill="1" applyBorder="1" applyAlignment="1" applyProtection="1">
      <alignment horizontal="center" vertical="center" wrapText="1"/>
      <protection locked="0"/>
    </xf>
    <xf numFmtId="0" fontId="32" fillId="7" borderId="127" xfId="0" applyFont="1" applyFill="1" applyBorder="1" applyAlignment="1" applyProtection="1">
      <alignment horizontal="center" vertical="center" wrapText="1"/>
      <protection locked="0"/>
    </xf>
    <xf numFmtId="0" fontId="32" fillId="7" borderId="128" xfId="0" applyFont="1" applyFill="1" applyBorder="1" applyAlignment="1" applyProtection="1">
      <alignment horizontal="center" vertical="center" wrapText="1"/>
      <protection locked="0"/>
    </xf>
    <xf numFmtId="0" fontId="32" fillId="7" borderId="116" xfId="0" applyFont="1" applyFill="1" applyBorder="1" applyAlignment="1" applyProtection="1">
      <alignment horizontal="center" vertical="center" wrapText="1"/>
      <protection locked="0"/>
    </xf>
    <xf numFmtId="0" fontId="32" fillId="7" borderId="108" xfId="0" applyFont="1" applyFill="1" applyBorder="1" applyAlignment="1" applyProtection="1">
      <alignment horizontal="center" vertical="center" wrapText="1"/>
      <protection locked="0"/>
    </xf>
    <xf numFmtId="0" fontId="1" fillId="8" borderId="91" xfId="0" applyFont="1" applyFill="1" applyBorder="1" applyAlignment="1">
      <alignment horizontal="right"/>
    </xf>
    <xf numFmtId="0" fontId="1" fillId="8" borderId="80" xfId="0" applyFont="1" applyFill="1" applyBorder="1" applyAlignment="1">
      <alignment horizontal="right"/>
    </xf>
    <xf numFmtId="0" fontId="1" fillId="0" borderId="0" xfId="0" applyFont="1" applyAlignment="1">
      <alignment horizontal="left" wrapText="1"/>
    </xf>
    <xf numFmtId="0" fontId="13" fillId="0" borderId="0" xfId="0" applyFont="1" applyAlignment="1">
      <alignment horizontal="right"/>
    </xf>
    <xf numFmtId="0" fontId="1" fillId="0" borderId="88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8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8" borderId="47" xfId="0" applyFont="1" applyFill="1" applyBorder="1" applyAlignment="1">
      <alignment horizontal="left" vertical="center"/>
    </xf>
    <xf numFmtId="0" fontId="1" fillId="8" borderId="42" xfId="0" applyFont="1" applyFill="1" applyBorder="1" applyAlignment="1">
      <alignment horizontal="left" vertical="center"/>
    </xf>
    <xf numFmtId="0" fontId="1" fillId="0" borderId="93" xfId="0" applyFont="1" applyBorder="1" applyAlignment="1">
      <alignment horizontal="left" vertical="center"/>
    </xf>
    <xf numFmtId="0" fontId="1" fillId="0" borderId="54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8" borderId="89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0" fontId="1" fillId="0" borderId="9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94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9" borderId="0" xfId="0" applyFont="1" applyFill="1" applyAlignment="1">
      <alignment horizontal="left" wrapText="1"/>
    </xf>
    <xf numFmtId="3" fontId="9" fillId="0" borderId="43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3" fillId="7" borderId="77" xfId="0" applyFont="1" applyFill="1" applyBorder="1" applyAlignment="1">
      <alignment horizontal="center" vertical="center" wrapText="1"/>
    </xf>
    <xf numFmtId="0" fontId="13" fillId="7" borderId="95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3" fontId="13" fillId="7" borderId="50" xfId="0" applyNumberFormat="1" applyFont="1" applyFill="1" applyBorder="1" applyAlignment="1">
      <alignment horizontal="center" vertical="center" wrapText="1"/>
    </xf>
    <xf numFmtId="3" fontId="13" fillId="7" borderId="26" xfId="0" applyNumberFormat="1" applyFont="1" applyFill="1" applyBorder="1" applyAlignment="1">
      <alignment horizontal="center" vertical="center" wrapText="1"/>
    </xf>
    <xf numFmtId="0" fontId="13" fillId="7" borderId="65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3" fontId="13" fillId="7" borderId="65" xfId="0" applyNumberFormat="1" applyFont="1" applyFill="1" applyBorder="1" applyAlignment="1">
      <alignment horizontal="center" vertical="center" wrapText="1"/>
    </xf>
    <xf numFmtId="3" fontId="13" fillId="7" borderId="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0" fontId="12" fillId="7" borderId="61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65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3" fontId="9" fillId="9" borderId="90" xfId="0" applyNumberFormat="1" applyFont="1" applyFill="1" applyBorder="1" applyAlignment="1">
      <alignment horizontal="center" vertical="center"/>
    </xf>
    <xf numFmtId="3" fontId="9" fillId="9" borderId="13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61" xfId="0" applyFont="1" applyFill="1" applyBorder="1" applyAlignment="1">
      <alignment horizontal="center" vertical="center" wrapText="1"/>
    </xf>
    <xf numFmtId="3" fontId="11" fillId="7" borderId="6" xfId="0" applyNumberFormat="1" applyFont="1" applyFill="1" applyBorder="1" applyAlignment="1">
      <alignment horizontal="center"/>
    </xf>
    <xf numFmtId="3" fontId="11" fillId="7" borderId="5" xfId="0" applyNumberFormat="1" applyFont="1" applyFill="1" applyBorder="1" applyAlignment="1">
      <alignment horizontal="center"/>
    </xf>
    <xf numFmtId="3" fontId="11" fillId="7" borderId="43" xfId="0" applyNumberFormat="1" applyFont="1" applyFill="1" applyBorder="1" applyAlignment="1">
      <alignment horizontal="center"/>
    </xf>
    <xf numFmtId="3" fontId="11" fillId="7" borderId="21" xfId="0" applyNumberFormat="1" applyFont="1" applyFill="1" applyBorder="1" applyAlignment="1">
      <alignment horizontal="center"/>
    </xf>
    <xf numFmtId="0" fontId="11" fillId="7" borderId="66" xfId="0" applyFont="1" applyFill="1" applyBorder="1" applyAlignment="1">
      <alignment horizontal="center" vertical="center" wrapText="1"/>
    </xf>
    <xf numFmtId="0" fontId="11" fillId="7" borderId="129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7" borderId="84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2" fontId="15" fillId="7" borderId="93" xfId="0" applyNumberFormat="1" applyFont="1" applyFill="1" applyBorder="1" applyAlignment="1">
      <alignment horizontal="center" vertical="center" wrapText="1"/>
    </xf>
    <xf numFmtId="2" fontId="15" fillId="7" borderId="41" xfId="0" applyNumberFormat="1" applyFont="1" applyFill="1" applyBorder="1" applyAlignment="1">
      <alignment horizontal="center" vertical="center" wrapText="1"/>
    </xf>
    <xf numFmtId="2" fontId="15" fillId="7" borderId="54" xfId="0" applyNumberFormat="1" applyFont="1" applyFill="1" applyBorder="1" applyAlignment="1">
      <alignment horizontal="center" vertical="center" wrapText="1"/>
    </xf>
    <xf numFmtId="2" fontId="15" fillId="7" borderId="96" xfId="0" applyNumberFormat="1" applyFont="1" applyFill="1" applyBorder="1" applyAlignment="1">
      <alignment horizontal="center" vertical="center" wrapText="1"/>
    </xf>
    <xf numFmtId="2" fontId="15" fillId="7" borderId="0" xfId="0" applyNumberFormat="1" applyFont="1" applyFill="1" applyAlignment="1">
      <alignment horizontal="center" vertical="center" wrapText="1"/>
    </xf>
    <xf numFmtId="2" fontId="15" fillId="7" borderId="2" xfId="0" applyNumberFormat="1" applyFont="1" applyFill="1" applyBorder="1" applyAlignment="1">
      <alignment horizontal="center" vertical="center" wrapText="1"/>
    </xf>
    <xf numFmtId="0" fontId="15" fillId="7" borderId="92" xfId="0" applyFont="1" applyFill="1" applyBorder="1" applyAlignment="1">
      <alignment horizontal="center" vertical="center" wrapText="1"/>
    </xf>
    <xf numFmtId="0" fontId="15" fillId="7" borderId="95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5" fillId="7" borderId="65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90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5" fillId="7" borderId="84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5" xfId="3" applyFont="1" applyFill="1" applyBorder="1" applyAlignment="1">
      <alignment horizontal="center" vertical="center" wrapText="1"/>
    </xf>
    <xf numFmtId="0" fontId="15" fillId="7" borderId="74" xfId="3" applyFont="1" applyFill="1" applyBorder="1" applyAlignment="1">
      <alignment horizontal="center" vertical="center" wrapText="1"/>
    </xf>
    <xf numFmtId="0" fontId="15" fillId="7" borderId="48" xfId="3" applyFont="1" applyFill="1" applyBorder="1" applyAlignment="1">
      <alignment horizontal="center" vertical="center" wrapText="1"/>
    </xf>
    <xf numFmtId="0" fontId="15" fillId="7" borderId="9" xfId="3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5" fillId="7" borderId="49" xfId="3" applyFont="1" applyFill="1" applyBorder="1" applyAlignment="1">
      <alignment horizontal="center" vertical="center" wrapText="1"/>
    </xf>
    <xf numFmtId="0" fontId="15" fillId="7" borderId="16" xfId="3" applyFont="1" applyFill="1" applyBorder="1" applyAlignment="1">
      <alignment horizontal="center" vertical="center" wrapText="1"/>
    </xf>
    <xf numFmtId="0" fontId="15" fillId="7" borderId="32" xfId="3" applyFont="1" applyFill="1" applyBorder="1" applyAlignment="1">
      <alignment horizontal="center" vertical="center" wrapText="1"/>
    </xf>
    <xf numFmtId="0" fontId="15" fillId="7" borderId="12" xfId="3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3" fontId="13" fillId="7" borderId="62" xfId="4" applyNumberFormat="1" applyFont="1" applyFill="1" applyBorder="1" applyAlignment="1">
      <alignment horizontal="center" vertical="center"/>
    </xf>
    <xf numFmtId="3" fontId="13" fillId="7" borderId="55" xfId="4" applyNumberFormat="1" applyFont="1" applyFill="1" applyBorder="1" applyAlignment="1">
      <alignment horizontal="center" vertical="center"/>
    </xf>
    <xf numFmtId="0" fontId="13" fillId="7" borderId="50" xfId="4" applyFont="1" applyFill="1" applyBorder="1" applyAlignment="1">
      <alignment horizontal="center" vertical="center" wrapText="1"/>
    </xf>
    <xf numFmtId="0" fontId="13" fillId="7" borderId="11" xfId="4" applyFont="1" applyFill="1" applyBorder="1" applyAlignment="1">
      <alignment horizontal="center" vertical="center" wrapText="1"/>
    </xf>
    <xf numFmtId="0" fontId="13" fillId="7" borderId="65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7" borderId="92" xfId="0" applyFont="1" applyFill="1" applyBorder="1" applyAlignment="1">
      <alignment horizontal="right" vertical="center" wrapText="1"/>
    </xf>
    <xf numFmtId="0" fontId="15" fillId="7" borderId="49" xfId="0" applyFont="1" applyFill="1" applyBorder="1" applyAlignment="1">
      <alignment horizontal="right" vertical="center" wrapText="1"/>
    </xf>
    <xf numFmtId="0" fontId="15" fillId="7" borderId="89" xfId="0" applyFont="1" applyFill="1" applyBorder="1" applyAlignment="1">
      <alignment horizontal="right" vertical="center" wrapText="1"/>
    </xf>
    <xf numFmtId="0" fontId="15" fillId="7" borderId="16" xfId="0" applyFont="1" applyFill="1" applyBorder="1" applyAlignment="1">
      <alignment horizontal="right" vertical="center" wrapText="1"/>
    </xf>
    <xf numFmtId="0" fontId="15" fillId="7" borderId="62" xfId="0" applyFont="1" applyFill="1" applyBorder="1" applyAlignment="1">
      <alignment horizontal="right" vertical="center" wrapText="1"/>
    </xf>
    <xf numFmtId="0" fontId="15" fillId="7" borderId="55" xfId="0" applyFont="1" applyFill="1" applyBorder="1" applyAlignment="1">
      <alignment horizontal="right" vertical="center" wrapText="1"/>
    </xf>
    <xf numFmtId="0" fontId="5" fillId="7" borderId="84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63" xfId="0" applyFont="1" applyFill="1" applyBorder="1" applyAlignment="1">
      <alignment horizontal="center" vertical="center" wrapText="1"/>
    </xf>
    <xf numFmtId="0" fontId="5" fillId="7" borderId="54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7" borderId="62" xfId="0" applyFont="1" applyFill="1" applyBorder="1" applyAlignment="1">
      <alignment horizontal="center" vertical="center" wrapText="1"/>
    </xf>
    <xf numFmtId="0" fontId="5" fillId="7" borderId="5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5" fillId="7" borderId="6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5" fillId="10" borderId="2" xfId="3" applyFont="1" applyFill="1" applyBorder="1" applyAlignment="1">
      <alignment horizontal="center" vertical="center" wrapText="1"/>
    </xf>
    <xf numFmtId="0" fontId="15" fillId="10" borderId="0" xfId="3" applyFont="1" applyFill="1" applyAlignment="1">
      <alignment horizontal="center" vertical="center" wrapText="1"/>
    </xf>
    <xf numFmtId="0" fontId="15" fillId="7" borderId="51" xfId="3" applyFont="1" applyFill="1" applyBorder="1" applyAlignment="1">
      <alignment horizontal="center" vertical="center" wrapText="1"/>
    </xf>
    <xf numFmtId="0" fontId="15" fillId="7" borderId="3" xfId="3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5" fillId="3" borderId="94" xfId="3" applyFont="1" applyFill="1" applyBorder="1" applyAlignment="1">
      <alignment horizontal="center" vertical="center" wrapText="1"/>
    </xf>
    <xf numFmtId="0" fontId="15" fillId="3" borderId="47" xfId="3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1" fillId="7" borderId="48" xfId="0" applyFont="1" applyFill="1" applyBorder="1" applyAlignment="1">
      <alignment horizontal="center" vertical="center" wrapText="1"/>
    </xf>
    <xf numFmtId="0" fontId="21" fillId="7" borderId="51" xfId="0" applyFont="1" applyFill="1" applyBorder="1" applyAlignment="1">
      <alignment horizontal="center" vertical="center" wrapText="1"/>
    </xf>
    <xf numFmtId="0" fontId="21" fillId="7" borderId="32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11" fillId="7" borderId="53" xfId="0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21" fillId="7" borderId="27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/>
    </xf>
    <xf numFmtId="0" fontId="14" fillId="7" borderId="51" xfId="0" applyFont="1" applyFill="1" applyBorder="1" applyAlignment="1">
      <alignment horizontal="center" vertical="center"/>
    </xf>
    <xf numFmtId="0" fontId="14" fillId="7" borderId="32" xfId="0" applyFont="1" applyFill="1" applyBorder="1" applyAlignment="1">
      <alignment horizontal="center" vertical="center"/>
    </xf>
    <xf numFmtId="0" fontId="19" fillId="0" borderId="4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1" fillId="7" borderId="3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9" fillId="7" borderId="93" xfId="0" applyFont="1" applyFill="1" applyBorder="1" applyAlignment="1">
      <alignment horizontal="center" wrapText="1"/>
    </xf>
    <xf numFmtId="0" fontId="9" fillId="7" borderId="54" xfId="0" applyFont="1" applyFill="1" applyBorder="1" applyAlignment="1">
      <alignment horizontal="center" wrapText="1"/>
    </xf>
    <xf numFmtId="0" fontId="9" fillId="7" borderId="60" xfId="0" applyFont="1" applyFill="1" applyBorder="1" applyAlignment="1">
      <alignment horizontal="center" wrapText="1"/>
    </xf>
    <xf numFmtId="0" fontId="9" fillId="7" borderId="40" xfId="0" applyFont="1" applyFill="1" applyBorder="1" applyAlignment="1">
      <alignment horizontal="center" wrapText="1"/>
    </xf>
    <xf numFmtId="0" fontId="13" fillId="7" borderId="62" xfId="0" applyFont="1" applyFill="1" applyBorder="1" applyAlignment="1">
      <alignment horizontal="center" vertical="center" wrapText="1"/>
    </xf>
    <xf numFmtId="0" fontId="13" fillId="7" borderId="59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0" fillId="7" borderId="48" xfId="0" applyFont="1" applyFill="1" applyBorder="1" applyAlignment="1">
      <alignment horizontal="center" vertical="center" wrapText="1"/>
    </xf>
    <xf numFmtId="0" fontId="30" fillId="7" borderId="51" xfId="0" applyFont="1" applyFill="1" applyBorder="1" applyAlignment="1">
      <alignment horizontal="center" vertical="center" wrapText="1"/>
    </xf>
    <xf numFmtId="0" fontId="30" fillId="7" borderId="32" xfId="0" applyFont="1" applyFill="1" applyBorder="1" applyAlignment="1">
      <alignment horizontal="center" vertical="center" wrapText="1"/>
    </xf>
    <xf numFmtId="0" fontId="34" fillId="7" borderId="53" xfId="0" applyFont="1" applyFill="1" applyBorder="1" applyAlignment="1">
      <alignment horizontal="center" vertical="center" wrapText="1"/>
    </xf>
    <xf numFmtId="0" fontId="34" fillId="7" borderId="39" xfId="0" applyFont="1" applyFill="1" applyBorder="1" applyAlignment="1">
      <alignment horizontal="center" vertical="center" wrapText="1"/>
    </xf>
    <xf numFmtId="0" fontId="34" fillId="7" borderId="43" xfId="0" applyFont="1" applyFill="1" applyBorder="1" applyAlignment="1">
      <alignment horizontal="center" vertical="center" wrapText="1"/>
    </xf>
    <xf numFmtId="0" fontId="34" fillId="7" borderId="21" xfId="0" applyFont="1" applyFill="1" applyBorder="1" applyAlignment="1">
      <alignment horizontal="center" vertical="center" wrapText="1"/>
    </xf>
    <xf numFmtId="0" fontId="34" fillId="7" borderId="34" xfId="0" applyFont="1" applyFill="1" applyBorder="1" applyAlignment="1">
      <alignment horizontal="center" vertical="center" wrapText="1"/>
    </xf>
    <xf numFmtId="0" fontId="30" fillId="7" borderId="27" xfId="0" applyFont="1" applyFill="1" applyBorder="1" applyAlignment="1">
      <alignment horizontal="center" vertical="center" wrapText="1"/>
    </xf>
    <xf numFmtId="0" fontId="30" fillId="7" borderId="30" xfId="0" applyFont="1" applyFill="1" applyBorder="1" applyAlignment="1">
      <alignment horizontal="center" vertical="center" wrapText="1"/>
    </xf>
    <xf numFmtId="0" fontId="35" fillId="7" borderId="49" xfId="0" applyFont="1" applyFill="1" applyBorder="1" applyAlignment="1">
      <alignment horizontal="center" vertical="center"/>
    </xf>
    <xf numFmtId="0" fontId="35" fillId="7" borderId="51" xfId="0" applyFont="1" applyFill="1" applyBorder="1" applyAlignment="1">
      <alignment horizontal="center" vertical="center"/>
    </xf>
    <xf numFmtId="0" fontId="35" fillId="7" borderId="32" xfId="0" applyFont="1" applyFill="1" applyBorder="1" applyAlignment="1">
      <alignment horizontal="center" vertical="center"/>
    </xf>
    <xf numFmtId="0" fontId="34" fillId="7" borderId="6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33" fillId="0" borderId="0" xfId="0" applyFont="1" applyAlignment="1">
      <alignment horizontal="center" vertical="center" wrapText="1"/>
    </xf>
    <xf numFmtId="0" fontId="30" fillId="7" borderId="29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3" fillId="7" borderId="92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34" xfId="0" applyFont="1" applyFill="1" applyBorder="1" applyAlignment="1">
      <alignment horizontal="center" vertical="center" wrapText="1"/>
    </xf>
    <xf numFmtId="0" fontId="35" fillId="7" borderId="62" xfId="0" applyFont="1" applyFill="1" applyBorder="1" applyAlignment="1">
      <alignment horizontal="right"/>
    </xf>
    <xf numFmtId="0" fontId="35" fillId="7" borderId="63" xfId="0" applyFont="1" applyFill="1" applyBorder="1" applyAlignment="1">
      <alignment horizontal="right"/>
    </xf>
    <xf numFmtId="0" fontId="35" fillId="7" borderId="59" xfId="0" applyFont="1" applyFill="1" applyBorder="1" applyAlignment="1">
      <alignment horizontal="right"/>
    </xf>
    <xf numFmtId="0" fontId="35" fillId="7" borderId="65" xfId="0" applyFont="1" applyFill="1" applyBorder="1" applyAlignment="1">
      <alignment horizontal="center" vertical="center" wrapText="1"/>
    </xf>
    <xf numFmtId="0" fontId="35" fillId="7" borderId="5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5" fillId="7" borderId="84" xfId="0" applyFont="1" applyFill="1" applyBorder="1" applyAlignment="1">
      <alignment horizontal="center" vertical="center" wrapText="1"/>
    </xf>
    <xf numFmtId="0" fontId="35" fillId="7" borderId="39" xfId="0" applyFont="1" applyFill="1" applyBorder="1" applyAlignment="1">
      <alignment horizontal="center" vertical="center" wrapText="1"/>
    </xf>
    <xf numFmtId="0" fontId="35" fillId="7" borderId="90" xfId="0" applyFont="1" applyFill="1" applyBorder="1" applyAlignment="1">
      <alignment horizontal="center" vertical="center" wrapText="1"/>
    </xf>
    <xf numFmtId="0" fontId="35" fillId="7" borderId="21" xfId="0" applyFont="1" applyFill="1" applyBorder="1" applyAlignment="1">
      <alignment horizontal="center" vertical="center" wrapText="1"/>
    </xf>
    <xf numFmtId="0" fontId="35" fillId="7" borderId="97" xfId="0" applyFont="1" applyFill="1" applyBorder="1" applyAlignment="1">
      <alignment horizontal="center" wrapText="1" shrinkToFit="1"/>
    </xf>
    <xf numFmtId="0" fontId="35" fillId="7" borderId="98" xfId="0" applyFont="1" applyFill="1" applyBorder="1" applyAlignment="1">
      <alignment horizontal="center" wrapText="1" shrinkToFit="1"/>
    </xf>
    <xf numFmtId="0" fontId="35" fillId="7" borderId="84" xfId="0" applyFont="1" applyFill="1" applyBorder="1" applyAlignment="1">
      <alignment horizontal="center" vertical="center" wrapText="1" shrinkToFit="1"/>
    </xf>
    <xf numFmtId="0" fontId="35" fillId="7" borderId="39" xfId="0" applyFont="1" applyFill="1" applyBorder="1" applyAlignment="1">
      <alignment horizontal="center" vertical="center" wrapText="1" shrinkToFit="1"/>
    </xf>
    <xf numFmtId="0" fontId="35" fillId="7" borderId="77" xfId="0" applyFont="1" applyFill="1" applyBorder="1" applyAlignment="1">
      <alignment horizontal="center" vertical="center" wrapText="1"/>
    </xf>
    <xf numFmtId="0" fontId="35" fillId="7" borderId="49" xfId="0" applyFont="1" applyFill="1" applyBorder="1" applyAlignment="1">
      <alignment horizontal="center" vertical="center" wrapText="1"/>
    </xf>
    <xf numFmtId="0" fontId="15" fillId="9" borderId="22" xfId="3" applyFont="1" applyFill="1" applyBorder="1" applyAlignment="1">
      <alignment horizontal="left" vertical="center"/>
    </xf>
    <xf numFmtId="0" fontId="15" fillId="9" borderId="25" xfId="3" applyFont="1" applyFill="1" applyBorder="1" applyAlignment="1">
      <alignment horizontal="left" vertical="center"/>
    </xf>
    <xf numFmtId="49" fontId="15" fillId="9" borderId="22" xfId="3" applyNumberFormat="1" applyFont="1" applyFill="1" applyBorder="1" applyAlignment="1">
      <alignment horizontal="left" vertical="center"/>
    </xf>
    <xf numFmtId="49" fontId="15" fillId="9" borderId="25" xfId="3" applyNumberFormat="1" applyFont="1" applyFill="1" applyBorder="1" applyAlignment="1">
      <alignment horizontal="left" vertical="center"/>
    </xf>
    <xf numFmtId="0" fontId="15" fillId="7" borderId="62" xfId="3" applyFont="1" applyFill="1" applyBorder="1" applyAlignment="1">
      <alignment horizontal="right" wrapText="1"/>
    </xf>
    <xf numFmtId="0" fontId="15" fillId="7" borderId="59" xfId="3" applyFont="1" applyFill="1" applyBorder="1" applyAlignment="1">
      <alignment horizontal="right" wrapText="1"/>
    </xf>
    <xf numFmtId="0" fontId="16" fillId="0" borderId="0" xfId="3" applyFont="1" applyAlignment="1">
      <alignment horizontal="center"/>
    </xf>
    <xf numFmtId="0" fontId="15" fillId="7" borderId="50" xfId="3" applyFont="1" applyFill="1" applyBorder="1" applyAlignment="1">
      <alignment horizontal="center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15" fillId="7" borderId="99" xfId="3" applyFont="1" applyFill="1" applyBorder="1" applyAlignment="1">
      <alignment horizontal="center" vertical="center"/>
    </xf>
    <xf numFmtId="0" fontId="15" fillId="7" borderId="8" xfId="3" applyFont="1" applyFill="1" applyBorder="1" applyAlignment="1">
      <alignment horizontal="center" vertical="center"/>
    </xf>
    <xf numFmtId="0" fontId="25" fillId="7" borderId="63" xfId="0" applyFont="1" applyFill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65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3" fontId="26" fillId="0" borderId="65" xfId="0" applyNumberFormat="1" applyFont="1" applyBorder="1" applyAlignment="1" applyProtection="1">
      <alignment horizontal="center" vertical="center"/>
      <protection locked="0"/>
    </xf>
    <xf numFmtId="3" fontId="26" fillId="0" borderId="19" xfId="0" applyNumberFormat="1" applyFont="1" applyBorder="1" applyAlignment="1" applyProtection="1">
      <alignment horizontal="center" vertical="center"/>
      <protection locked="0"/>
    </xf>
    <xf numFmtId="3" fontId="26" fillId="0" borderId="5" xfId="0" applyNumberFormat="1" applyFont="1" applyBorder="1" applyAlignment="1" applyProtection="1">
      <alignment horizontal="center" vertical="center"/>
      <protection locked="0"/>
    </xf>
    <xf numFmtId="0" fontId="25" fillId="7" borderId="50" xfId="0" applyFont="1" applyFill="1" applyBorder="1" applyAlignment="1">
      <alignment horizontal="center" vertical="center" wrapText="1"/>
    </xf>
    <xf numFmtId="0" fontId="25" fillId="7" borderId="11" xfId="0" applyFont="1" applyFill="1" applyBorder="1" applyAlignment="1">
      <alignment horizontal="center" vertical="center" wrapText="1"/>
    </xf>
    <xf numFmtId="49" fontId="15" fillId="7" borderId="65" xfId="0" applyNumberFormat="1" applyFont="1" applyFill="1" applyBorder="1" applyAlignment="1">
      <alignment horizontal="center" vertical="center" wrapText="1"/>
    </xf>
    <xf numFmtId="49" fontId="15" fillId="7" borderId="5" xfId="0" applyNumberFormat="1" applyFont="1" applyFill="1" applyBorder="1" applyAlignment="1">
      <alignment horizontal="center" vertical="center" wrapText="1"/>
    </xf>
    <xf numFmtId="49" fontId="15" fillId="7" borderId="65" xfId="0" applyNumberFormat="1" applyFont="1" applyFill="1" applyBorder="1" applyAlignment="1">
      <alignment horizontal="center" vertical="center"/>
    </xf>
    <xf numFmtId="49" fontId="15" fillId="7" borderId="5" xfId="0" applyNumberFormat="1" applyFont="1" applyFill="1" applyBorder="1" applyAlignment="1">
      <alignment horizontal="center" vertical="center"/>
    </xf>
    <xf numFmtId="49" fontId="15" fillId="7" borderId="71" xfId="0" applyNumberFormat="1" applyFont="1" applyFill="1" applyBorder="1" applyAlignment="1">
      <alignment horizontal="center" vertical="center" wrapText="1"/>
    </xf>
    <xf numFmtId="49" fontId="15" fillId="7" borderId="63" xfId="0" applyNumberFormat="1" applyFont="1" applyFill="1" applyBorder="1" applyAlignment="1">
      <alignment horizontal="center" vertical="center"/>
    </xf>
    <xf numFmtId="49" fontId="15" fillId="7" borderId="55" xfId="0" applyNumberFormat="1" applyFont="1" applyFill="1" applyBorder="1" applyAlignment="1">
      <alignment horizontal="center" vertical="center"/>
    </xf>
    <xf numFmtId="49" fontId="15" fillId="7" borderId="90" xfId="0" applyNumberFormat="1" applyFont="1" applyFill="1" applyBorder="1" applyAlignment="1">
      <alignment horizontal="center" vertical="center" wrapText="1"/>
    </xf>
    <xf numFmtId="49" fontId="15" fillId="7" borderId="21" xfId="0" applyNumberFormat="1" applyFont="1" applyFill="1" applyBorder="1" applyAlignment="1">
      <alignment horizontal="center" vertical="center" wrapText="1"/>
    </xf>
    <xf numFmtId="0" fontId="15" fillId="7" borderId="94" xfId="0" applyFont="1" applyFill="1" applyBorder="1" applyAlignment="1">
      <alignment horizontal="center" vertical="center" wrapText="1"/>
    </xf>
    <xf numFmtId="0" fontId="15" fillId="7" borderId="42" xfId="0" applyFont="1" applyFill="1" applyBorder="1" applyAlignment="1">
      <alignment horizontal="center" vertical="center" wrapText="1"/>
    </xf>
    <xf numFmtId="0" fontId="15" fillId="7" borderId="54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49" fontId="15" fillId="7" borderId="84" xfId="0" applyNumberFormat="1" applyFont="1" applyFill="1" applyBorder="1" applyAlignment="1">
      <alignment horizontal="center" vertical="center" wrapText="1"/>
    </xf>
    <xf numFmtId="49" fontId="15" fillId="7" borderId="39" xfId="0" applyNumberFormat="1" applyFont="1" applyFill="1" applyBorder="1" applyAlignment="1">
      <alignment horizontal="center" vertical="center" wrapText="1"/>
    </xf>
  </cellXfs>
  <cellStyles count="6">
    <cellStyle name="Comma 2" xfId="1"/>
    <cellStyle name="Excel Built-in Normal" xfId="2"/>
    <cellStyle name="Normal" xfId="0" builtinId="0"/>
    <cellStyle name="Normal 2" xfId="3"/>
    <cellStyle name="Normal 3" xfId="4"/>
    <cellStyle name="Percent" xfId="5" builtinId="5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21</xdr:row>
      <xdr:rowOff>333375</xdr:rowOff>
    </xdr:from>
    <xdr:to>
      <xdr:col>2</xdr:col>
      <xdr:colOff>1514475</xdr:colOff>
      <xdr:row>23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CCC56599-BC8F-4E5E-8A54-A71E0FD8F5BA}"/>
            </a:ext>
          </a:extLst>
        </xdr:cNvPr>
        <xdr:cNvSpPr txBox="1">
          <a:spLocks noChangeArrowheads="1"/>
        </xdr:cNvSpPr>
      </xdr:nvSpPr>
      <xdr:spPr bwMode="auto">
        <a:xfrm>
          <a:off x="2266950" y="6677025"/>
          <a:ext cx="57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 tint="-0.14999847407452621"/>
  </sheetPr>
  <dimension ref="A1:G142"/>
  <sheetViews>
    <sheetView showGridLines="0" topLeftCell="A136" zoomScaleNormal="100" workbookViewId="0">
      <selection activeCell="I134" sqref="I134"/>
    </sheetView>
  </sheetViews>
  <sheetFormatPr defaultRowHeight="12.75" x14ac:dyDescent="0.2"/>
  <cols>
    <col min="1" max="1" width="2.7109375" customWidth="1"/>
    <col min="2" max="2" width="21.7109375" customWidth="1"/>
    <col min="3" max="3" width="45.7109375" customWidth="1"/>
    <col min="4" max="4" width="8.7109375" customWidth="1"/>
    <col min="5" max="6" width="15.7109375" customWidth="1"/>
  </cols>
  <sheetData>
    <row r="1" spans="1:7" ht="20.25" customHeight="1" x14ac:dyDescent="0.25">
      <c r="F1" s="45" t="s">
        <v>569</v>
      </c>
    </row>
    <row r="2" spans="1:7" ht="18" customHeight="1" x14ac:dyDescent="0.2">
      <c r="B2" s="748" t="s">
        <v>799</v>
      </c>
      <c r="C2" s="748"/>
      <c r="D2" s="748"/>
      <c r="E2" s="748"/>
      <c r="F2" s="748"/>
      <c r="G2" s="55"/>
    </row>
    <row r="3" spans="1:7" ht="16.5" customHeight="1" thickBot="1" x14ac:dyDescent="0.25">
      <c r="E3" s="7"/>
      <c r="F3" s="433" t="s">
        <v>198</v>
      </c>
    </row>
    <row r="4" spans="1:7" ht="48" customHeight="1" x14ac:dyDescent="0.2">
      <c r="B4" s="374" t="s">
        <v>257</v>
      </c>
      <c r="C4" s="375" t="s">
        <v>258</v>
      </c>
      <c r="D4" s="376" t="s">
        <v>40</v>
      </c>
      <c r="E4" s="376" t="s">
        <v>798</v>
      </c>
      <c r="F4" s="377" t="s">
        <v>886</v>
      </c>
    </row>
    <row r="5" spans="1:7" ht="12.75" customHeight="1" thickBot="1" x14ac:dyDescent="0.25">
      <c r="B5" s="31">
        <v>1</v>
      </c>
      <c r="C5" s="24">
        <v>2</v>
      </c>
      <c r="D5" s="23">
        <v>3</v>
      </c>
      <c r="E5" s="32">
        <v>4</v>
      </c>
      <c r="F5" s="33">
        <v>5</v>
      </c>
    </row>
    <row r="6" spans="1:7" ht="20.100000000000001" customHeight="1" x14ac:dyDescent="0.2">
      <c r="B6" s="378"/>
      <c r="C6" s="15" t="s">
        <v>92</v>
      </c>
      <c r="D6" s="14"/>
      <c r="E6" s="34"/>
      <c r="F6" s="35"/>
    </row>
    <row r="7" spans="1:7" ht="20.100000000000001" customHeight="1" x14ac:dyDescent="0.2">
      <c r="A7" s="43"/>
      <c r="B7" s="379" t="s">
        <v>766</v>
      </c>
      <c r="C7" s="15" t="s">
        <v>400</v>
      </c>
      <c r="D7" s="16" t="s">
        <v>280</v>
      </c>
      <c r="E7" s="36"/>
      <c r="F7" s="37"/>
    </row>
    <row r="8" spans="1:7" ht="20.100000000000001" customHeight="1" x14ac:dyDescent="0.2">
      <c r="A8" s="43"/>
      <c r="B8" s="749"/>
      <c r="C8" s="17" t="s">
        <v>401</v>
      </c>
      <c r="D8" s="747" t="s">
        <v>281</v>
      </c>
      <c r="E8" s="745">
        <f>E10+E17+E26+E27+E38</f>
        <v>762618</v>
      </c>
      <c r="F8" s="745">
        <f>F10+F17+F26+F27+F38</f>
        <v>640942</v>
      </c>
    </row>
    <row r="9" spans="1:7" ht="20.100000000000001" customHeight="1" x14ac:dyDescent="0.2">
      <c r="A9" s="43"/>
      <c r="B9" s="749"/>
      <c r="C9" s="18" t="s">
        <v>402</v>
      </c>
      <c r="D9" s="747"/>
      <c r="E9" s="746"/>
      <c r="F9" s="746"/>
    </row>
    <row r="10" spans="1:7" ht="20.100000000000001" customHeight="1" x14ac:dyDescent="0.2">
      <c r="A10" s="43"/>
      <c r="B10" s="749" t="s">
        <v>767</v>
      </c>
      <c r="C10" s="19" t="s">
        <v>403</v>
      </c>
      <c r="D10" s="747" t="s">
        <v>282</v>
      </c>
      <c r="E10" s="745">
        <f>E12+E13+E14+E15+E16</f>
        <v>2750</v>
      </c>
      <c r="F10" s="745">
        <f>F12+F13+F14+F15+F16</f>
        <v>4000</v>
      </c>
    </row>
    <row r="11" spans="1:7" ht="20.100000000000001" customHeight="1" x14ac:dyDescent="0.2">
      <c r="A11" s="43"/>
      <c r="B11" s="749"/>
      <c r="C11" s="20" t="s">
        <v>404</v>
      </c>
      <c r="D11" s="747"/>
      <c r="E11" s="746"/>
      <c r="F11" s="746"/>
    </row>
    <row r="12" spans="1:7" ht="20.100000000000001" customHeight="1" x14ac:dyDescent="0.2">
      <c r="A12" s="43"/>
      <c r="B12" s="379" t="s">
        <v>768</v>
      </c>
      <c r="C12" s="21" t="s">
        <v>136</v>
      </c>
      <c r="D12" s="16" t="s">
        <v>283</v>
      </c>
      <c r="E12" s="36"/>
      <c r="F12" s="37"/>
    </row>
    <row r="13" spans="1:7" ht="25.5" customHeight="1" x14ac:dyDescent="0.2">
      <c r="A13" s="43"/>
      <c r="B13" s="379" t="s">
        <v>405</v>
      </c>
      <c r="C13" s="21" t="s">
        <v>406</v>
      </c>
      <c r="D13" s="16" t="s">
        <v>284</v>
      </c>
      <c r="E13" s="36">
        <v>1200</v>
      </c>
      <c r="F13" s="37">
        <v>2000</v>
      </c>
    </row>
    <row r="14" spans="1:7" ht="20.100000000000001" customHeight="1" x14ac:dyDescent="0.2">
      <c r="A14" s="43"/>
      <c r="B14" s="379" t="s">
        <v>769</v>
      </c>
      <c r="C14" s="21" t="s">
        <v>407</v>
      </c>
      <c r="D14" s="16" t="s">
        <v>285</v>
      </c>
      <c r="E14" s="36"/>
      <c r="F14" s="37"/>
    </row>
    <row r="15" spans="1:7" ht="25.5" customHeight="1" x14ac:dyDescent="0.2">
      <c r="A15" s="43"/>
      <c r="B15" s="379" t="s">
        <v>408</v>
      </c>
      <c r="C15" s="21" t="s">
        <v>409</v>
      </c>
      <c r="D15" s="16" t="s">
        <v>286</v>
      </c>
      <c r="E15" s="36">
        <v>1550</v>
      </c>
      <c r="F15" s="37">
        <v>2000</v>
      </c>
    </row>
    <row r="16" spans="1:7" ht="20.100000000000001" customHeight="1" x14ac:dyDescent="0.2">
      <c r="A16" s="43"/>
      <c r="B16" s="379" t="s">
        <v>770</v>
      </c>
      <c r="C16" s="21" t="s">
        <v>410</v>
      </c>
      <c r="D16" s="16" t="s">
        <v>287</v>
      </c>
      <c r="E16" s="36"/>
      <c r="F16" s="37"/>
    </row>
    <row r="17" spans="1:6" ht="20.100000000000001" customHeight="1" x14ac:dyDescent="0.2">
      <c r="A17" s="43"/>
      <c r="B17" s="749" t="s">
        <v>771</v>
      </c>
      <c r="C17" s="19" t="s">
        <v>411</v>
      </c>
      <c r="D17" s="747" t="s">
        <v>288</v>
      </c>
      <c r="E17" s="745">
        <f>E19+E20+E21+E22+E23+E24+E25</f>
        <v>757368</v>
      </c>
      <c r="F17" s="745">
        <f>F19+F20+F21+F22+F23+F24+F25</f>
        <v>634442</v>
      </c>
    </row>
    <row r="18" spans="1:6" ht="20.100000000000001" customHeight="1" x14ac:dyDescent="0.2">
      <c r="A18" s="43"/>
      <c r="B18" s="749"/>
      <c r="C18" s="20" t="s">
        <v>412</v>
      </c>
      <c r="D18" s="747"/>
      <c r="E18" s="746"/>
      <c r="F18" s="746"/>
    </row>
    <row r="19" spans="1:6" ht="20.100000000000001" customHeight="1" x14ac:dyDescent="0.2">
      <c r="A19" s="43"/>
      <c r="B19" s="379" t="s">
        <v>413</v>
      </c>
      <c r="C19" s="21" t="s">
        <v>414</v>
      </c>
      <c r="D19" s="16" t="s">
        <v>289</v>
      </c>
      <c r="E19" s="36">
        <v>1500</v>
      </c>
      <c r="F19" s="37">
        <v>4000</v>
      </c>
    </row>
    <row r="20" spans="1:6" ht="20.100000000000001" customHeight="1" x14ac:dyDescent="0.2">
      <c r="B20" s="380" t="s">
        <v>772</v>
      </c>
      <c r="C20" s="21" t="s">
        <v>415</v>
      </c>
      <c r="D20" s="16" t="s">
        <v>290</v>
      </c>
      <c r="E20" s="36">
        <v>752868</v>
      </c>
      <c r="F20" s="37">
        <v>605442</v>
      </c>
    </row>
    <row r="21" spans="1:6" ht="20.100000000000001" customHeight="1" x14ac:dyDescent="0.2">
      <c r="B21" s="380" t="s">
        <v>773</v>
      </c>
      <c r="C21" s="21" t="s">
        <v>416</v>
      </c>
      <c r="D21" s="16" t="s">
        <v>291</v>
      </c>
      <c r="E21" s="36"/>
      <c r="F21" s="37"/>
    </row>
    <row r="22" spans="1:6" ht="25.5" customHeight="1" x14ac:dyDescent="0.2">
      <c r="B22" s="380" t="s">
        <v>417</v>
      </c>
      <c r="C22" s="21" t="s">
        <v>418</v>
      </c>
      <c r="D22" s="16" t="s">
        <v>292</v>
      </c>
      <c r="E22" s="36">
        <v>3000</v>
      </c>
      <c r="F22" s="37">
        <v>17000</v>
      </c>
    </row>
    <row r="23" spans="1:6" ht="25.5" customHeight="1" x14ac:dyDescent="0.2">
      <c r="B23" s="380" t="s">
        <v>419</v>
      </c>
      <c r="C23" s="21" t="s">
        <v>774</v>
      </c>
      <c r="D23" s="16" t="s">
        <v>293</v>
      </c>
      <c r="E23" s="36"/>
      <c r="F23" s="37">
        <v>8000</v>
      </c>
    </row>
    <row r="24" spans="1:6" ht="25.5" customHeight="1" x14ac:dyDescent="0.2">
      <c r="B24" s="380" t="s">
        <v>420</v>
      </c>
      <c r="C24" s="21" t="s">
        <v>421</v>
      </c>
      <c r="D24" s="16" t="s">
        <v>294</v>
      </c>
      <c r="E24" s="36"/>
      <c r="F24" s="37"/>
    </row>
    <row r="25" spans="1:6" ht="25.5" customHeight="1" x14ac:dyDescent="0.2">
      <c r="B25" s="380" t="s">
        <v>420</v>
      </c>
      <c r="C25" s="21" t="s">
        <v>422</v>
      </c>
      <c r="D25" s="16" t="s">
        <v>295</v>
      </c>
      <c r="E25" s="36"/>
      <c r="F25" s="37"/>
    </row>
    <row r="26" spans="1:6" ht="20.100000000000001" customHeight="1" x14ac:dyDescent="0.2">
      <c r="A26" s="43"/>
      <c r="B26" s="379" t="s">
        <v>775</v>
      </c>
      <c r="C26" s="21" t="s">
        <v>423</v>
      </c>
      <c r="D26" s="16" t="s">
        <v>296</v>
      </c>
      <c r="E26" s="36"/>
      <c r="F26" s="37"/>
    </row>
    <row r="27" spans="1:6" ht="25.5" customHeight="1" x14ac:dyDescent="0.2">
      <c r="A27" s="43"/>
      <c r="B27" s="749" t="s">
        <v>424</v>
      </c>
      <c r="C27" s="19" t="s">
        <v>425</v>
      </c>
      <c r="D27" s="747" t="s">
        <v>297</v>
      </c>
      <c r="E27" s="745">
        <f>E29+E30+E31+E32+E33+E34+E35+E36+E37</f>
        <v>2500</v>
      </c>
      <c r="F27" s="745">
        <f>F29+F30+F31+F32+F33+F34+F35+F36+F37</f>
        <v>2500</v>
      </c>
    </row>
    <row r="28" spans="1:6" ht="22.5" customHeight="1" x14ac:dyDescent="0.2">
      <c r="A28" s="43"/>
      <c r="B28" s="749"/>
      <c r="C28" s="20" t="s">
        <v>426</v>
      </c>
      <c r="D28" s="747"/>
      <c r="E28" s="746"/>
      <c r="F28" s="746"/>
    </row>
    <row r="29" spans="1:6" ht="25.5" customHeight="1" x14ac:dyDescent="0.2">
      <c r="A29" s="43"/>
      <c r="B29" s="379" t="s">
        <v>427</v>
      </c>
      <c r="C29" s="21" t="s">
        <v>758</v>
      </c>
      <c r="D29" s="16" t="s">
        <v>298</v>
      </c>
      <c r="E29" s="36"/>
      <c r="F29" s="37"/>
    </row>
    <row r="30" spans="1:6" ht="25.5" customHeight="1" x14ac:dyDescent="0.2">
      <c r="B30" s="380" t="s">
        <v>428</v>
      </c>
      <c r="C30" s="21" t="s">
        <v>429</v>
      </c>
      <c r="D30" s="16" t="s">
        <v>299</v>
      </c>
      <c r="E30" s="36"/>
      <c r="F30" s="37"/>
    </row>
    <row r="31" spans="1:6" ht="35.25" customHeight="1" x14ac:dyDescent="0.2">
      <c r="B31" s="380" t="s">
        <v>430</v>
      </c>
      <c r="C31" s="21" t="s">
        <v>431</v>
      </c>
      <c r="D31" s="16" t="s">
        <v>300</v>
      </c>
      <c r="E31" s="36"/>
      <c r="F31" s="37"/>
    </row>
    <row r="32" spans="1:6" ht="35.25" customHeight="1" x14ac:dyDescent="0.2">
      <c r="B32" s="380" t="s">
        <v>432</v>
      </c>
      <c r="C32" s="21" t="s">
        <v>759</v>
      </c>
      <c r="D32" s="16" t="s">
        <v>301</v>
      </c>
      <c r="E32" s="36"/>
      <c r="F32" s="37"/>
    </row>
    <row r="33" spans="1:6" ht="25.5" customHeight="1" x14ac:dyDescent="0.2">
      <c r="B33" s="380" t="s">
        <v>433</v>
      </c>
      <c r="C33" s="21" t="s">
        <v>434</v>
      </c>
      <c r="D33" s="16" t="s">
        <v>302</v>
      </c>
      <c r="E33" s="36"/>
      <c r="F33" s="37"/>
    </row>
    <row r="34" spans="1:6" ht="25.5" customHeight="1" x14ac:dyDescent="0.2">
      <c r="B34" s="380" t="s">
        <v>433</v>
      </c>
      <c r="C34" s="21" t="s">
        <v>435</v>
      </c>
      <c r="D34" s="16" t="s">
        <v>303</v>
      </c>
      <c r="E34" s="36"/>
      <c r="F34" s="37"/>
    </row>
    <row r="35" spans="1:6" ht="37.5" customHeight="1" x14ac:dyDescent="0.2">
      <c r="B35" s="380" t="s">
        <v>776</v>
      </c>
      <c r="C35" s="21" t="s">
        <v>760</v>
      </c>
      <c r="D35" s="16" t="s">
        <v>304</v>
      </c>
      <c r="E35" s="36"/>
      <c r="F35" s="37"/>
    </row>
    <row r="36" spans="1:6" ht="25.5" customHeight="1" x14ac:dyDescent="0.2">
      <c r="B36" s="380" t="s">
        <v>777</v>
      </c>
      <c r="C36" s="21" t="s">
        <v>436</v>
      </c>
      <c r="D36" s="16" t="s">
        <v>305</v>
      </c>
      <c r="E36" s="36"/>
      <c r="F36" s="37"/>
    </row>
    <row r="37" spans="1:6" ht="25.5" customHeight="1" x14ac:dyDescent="0.2">
      <c r="B37" s="380" t="s">
        <v>437</v>
      </c>
      <c r="C37" s="21" t="s">
        <v>438</v>
      </c>
      <c r="D37" s="16" t="s">
        <v>306</v>
      </c>
      <c r="E37" s="36">
        <v>2500</v>
      </c>
      <c r="F37" s="37">
        <v>2500</v>
      </c>
    </row>
    <row r="38" spans="1:6" ht="25.5" customHeight="1" x14ac:dyDescent="0.2">
      <c r="B38" s="380" t="s">
        <v>439</v>
      </c>
      <c r="C38" s="21" t="s">
        <v>440</v>
      </c>
      <c r="D38" s="16" t="s">
        <v>307</v>
      </c>
      <c r="E38" s="36"/>
      <c r="F38" s="37"/>
    </row>
    <row r="39" spans="1:6" ht="20.100000000000001" customHeight="1" x14ac:dyDescent="0.2">
      <c r="A39" s="43"/>
      <c r="B39" s="379">
        <v>288</v>
      </c>
      <c r="C39" s="15" t="s">
        <v>441</v>
      </c>
      <c r="D39" s="16" t="s">
        <v>308</v>
      </c>
      <c r="E39" s="36">
        <v>6000</v>
      </c>
      <c r="F39" s="37">
        <v>6000</v>
      </c>
    </row>
    <row r="40" spans="1:6" ht="20.100000000000001" customHeight="1" x14ac:dyDescent="0.2">
      <c r="A40" s="43"/>
      <c r="B40" s="749"/>
      <c r="C40" s="17" t="s">
        <v>442</v>
      </c>
      <c r="D40" s="747" t="s">
        <v>309</v>
      </c>
      <c r="E40" s="745">
        <f>E42+E48+E49+E56+E61+E71+E72</f>
        <v>132662</v>
      </c>
      <c r="F40" s="745">
        <f>F42+F48+F49+F56+F61+F71+F72</f>
        <v>139662</v>
      </c>
    </row>
    <row r="41" spans="1:6" ht="19.5" customHeight="1" x14ac:dyDescent="0.2">
      <c r="A41" s="43"/>
      <c r="B41" s="749"/>
      <c r="C41" s="18" t="s">
        <v>443</v>
      </c>
      <c r="D41" s="747"/>
      <c r="E41" s="746"/>
      <c r="F41" s="746"/>
    </row>
    <row r="42" spans="1:6" ht="25.5" customHeight="1" x14ac:dyDescent="0.2">
      <c r="B42" s="380" t="s">
        <v>444</v>
      </c>
      <c r="C42" s="21" t="s">
        <v>445</v>
      </c>
      <c r="D42" s="16" t="s">
        <v>310</v>
      </c>
      <c r="E42" s="36">
        <f>E43+E44+E45+E46+E47</f>
        <v>39500</v>
      </c>
      <c r="F42" s="36">
        <f>F43+F44+F45+F46+F47</f>
        <v>39500</v>
      </c>
    </row>
    <row r="43" spans="1:6" ht="20.100000000000001" customHeight="1" x14ac:dyDescent="0.2">
      <c r="B43" s="380">
        <v>10</v>
      </c>
      <c r="C43" s="21" t="s">
        <v>446</v>
      </c>
      <c r="D43" s="16" t="s">
        <v>311</v>
      </c>
      <c r="E43" s="36">
        <v>39000</v>
      </c>
      <c r="F43" s="37">
        <v>39000</v>
      </c>
    </row>
    <row r="44" spans="1:6" ht="20.100000000000001" customHeight="1" x14ac:dyDescent="0.2">
      <c r="B44" s="380" t="s">
        <v>447</v>
      </c>
      <c r="C44" s="21" t="s">
        <v>448</v>
      </c>
      <c r="D44" s="16" t="s">
        <v>312</v>
      </c>
      <c r="E44" s="36"/>
      <c r="F44" s="37"/>
    </row>
    <row r="45" spans="1:6" ht="20.100000000000001" customHeight="1" x14ac:dyDescent="0.2">
      <c r="B45" s="380">
        <v>13</v>
      </c>
      <c r="C45" s="21" t="s">
        <v>449</v>
      </c>
      <c r="D45" s="16" t="s">
        <v>313</v>
      </c>
      <c r="E45" s="36"/>
      <c r="F45" s="37"/>
    </row>
    <row r="46" spans="1:6" ht="20.100000000000001" customHeight="1" x14ac:dyDescent="0.2">
      <c r="B46" s="380" t="s">
        <v>450</v>
      </c>
      <c r="C46" s="21" t="s">
        <v>451</v>
      </c>
      <c r="D46" s="16" t="s">
        <v>314</v>
      </c>
      <c r="E46" s="36">
        <v>500</v>
      </c>
      <c r="F46" s="37">
        <v>500</v>
      </c>
    </row>
    <row r="47" spans="1:6" ht="20.100000000000001" customHeight="1" x14ac:dyDescent="0.2">
      <c r="B47" s="380" t="s">
        <v>452</v>
      </c>
      <c r="C47" s="21" t="s">
        <v>453</v>
      </c>
      <c r="D47" s="16" t="s">
        <v>315</v>
      </c>
      <c r="E47" s="36"/>
      <c r="F47" s="37"/>
    </row>
    <row r="48" spans="1:6" ht="25.5" customHeight="1" x14ac:dyDescent="0.2">
      <c r="A48" s="43"/>
      <c r="B48" s="379">
        <v>14</v>
      </c>
      <c r="C48" s="21" t="s">
        <v>454</v>
      </c>
      <c r="D48" s="16" t="s">
        <v>316</v>
      </c>
      <c r="E48" s="36"/>
      <c r="F48" s="37"/>
    </row>
    <row r="49" spans="1:6" ht="20.100000000000001" customHeight="1" x14ac:dyDescent="0.2">
      <c r="A49" s="43"/>
      <c r="B49" s="749">
        <v>20</v>
      </c>
      <c r="C49" s="19" t="s">
        <v>455</v>
      </c>
      <c r="D49" s="747" t="s">
        <v>317</v>
      </c>
      <c r="E49" s="745">
        <f>E51+E52+E53+E54+E55</f>
        <v>52262</v>
      </c>
      <c r="F49" s="745">
        <f>F51+F52+F53+F54+F55</f>
        <v>52262</v>
      </c>
    </row>
    <row r="50" spans="1:6" ht="20.100000000000001" customHeight="1" x14ac:dyDescent="0.2">
      <c r="A50" s="43"/>
      <c r="B50" s="749"/>
      <c r="C50" s="20" t="s">
        <v>456</v>
      </c>
      <c r="D50" s="747"/>
      <c r="E50" s="746"/>
      <c r="F50" s="746"/>
    </row>
    <row r="51" spans="1:6" ht="20.100000000000001" customHeight="1" x14ac:dyDescent="0.2">
      <c r="A51" s="43"/>
      <c r="B51" s="379">
        <v>204</v>
      </c>
      <c r="C51" s="21" t="s">
        <v>457</v>
      </c>
      <c r="D51" s="16" t="s">
        <v>318</v>
      </c>
      <c r="E51" s="36">
        <v>52262</v>
      </c>
      <c r="F51" s="37">
        <v>52262</v>
      </c>
    </row>
    <row r="52" spans="1:6" ht="20.100000000000001" customHeight="1" x14ac:dyDescent="0.2">
      <c r="A52" s="43"/>
      <c r="B52" s="379">
        <v>205</v>
      </c>
      <c r="C52" s="21" t="s">
        <v>458</v>
      </c>
      <c r="D52" s="16" t="s">
        <v>319</v>
      </c>
      <c r="E52" s="36"/>
      <c r="F52" s="37"/>
    </row>
    <row r="53" spans="1:6" ht="25.5" customHeight="1" x14ac:dyDescent="0.2">
      <c r="A53" s="43"/>
      <c r="B53" s="379" t="s">
        <v>459</v>
      </c>
      <c r="C53" s="21" t="s">
        <v>460</v>
      </c>
      <c r="D53" s="16" t="s">
        <v>320</v>
      </c>
      <c r="E53" s="36"/>
      <c r="F53" s="37"/>
    </row>
    <row r="54" spans="1:6" ht="25.5" customHeight="1" x14ac:dyDescent="0.2">
      <c r="A54" s="43"/>
      <c r="B54" s="379" t="s">
        <v>461</v>
      </c>
      <c r="C54" s="21" t="s">
        <v>462</v>
      </c>
      <c r="D54" s="16" t="s">
        <v>321</v>
      </c>
      <c r="E54" s="36"/>
      <c r="F54" s="37"/>
    </row>
    <row r="55" spans="1:6" ht="20.100000000000001" customHeight="1" x14ac:dyDescent="0.2">
      <c r="A55" s="43"/>
      <c r="B55" s="379">
        <v>206</v>
      </c>
      <c r="C55" s="21" t="s">
        <v>463</v>
      </c>
      <c r="D55" s="16" t="s">
        <v>322</v>
      </c>
      <c r="E55" s="36"/>
      <c r="F55" s="37"/>
    </row>
    <row r="56" spans="1:6" ht="20.100000000000001" customHeight="1" x14ac:dyDescent="0.2">
      <c r="A56" s="43"/>
      <c r="B56" s="749" t="s">
        <v>464</v>
      </c>
      <c r="C56" s="19" t="s">
        <v>465</v>
      </c>
      <c r="D56" s="747" t="s">
        <v>323</v>
      </c>
      <c r="E56" s="745">
        <f>E58+E59+E60</f>
        <v>21000</v>
      </c>
      <c r="F56" s="745">
        <f>F58+F59+F60</f>
        <v>28000</v>
      </c>
    </row>
    <row r="57" spans="1:6" ht="20.100000000000001" customHeight="1" x14ac:dyDescent="0.2">
      <c r="A57" s="43"/>
      <c r="B57" s="749"/>
      <c r="C57" s="20" t="s">
        <v>466</v>
      </c>
      <c r="D57" s="747"/>
      <c r="E57" s="746"/>
      <c r="F57" s="746"/>
    </row>
    <row r="58" spans="1:6" ht="23.25" customHeight="1" x14ac:dyDescent="0.2">
      <c r="B58" s="380" t="s">
        <v>467</v>
      </c>
      <c r="C58" s="21" t="s">
        <v>468</v>
      </c>
      <c r="D58" s="16" t="s">
        <v>324</v>
      </c>
      <c r="E58" s="36">
        <v>21000</v>
      </c>
      <c r="F58" s="37">
        <v>28000</v>
      </c>
    </row>
    <row r="59" spans="1:6" ht="20.100000000000001" customHeight="1" x14ac:dyDescent="0.2">
      <c r="B59" s="380">
        <v>223</v>
      </c>
      <c r="C59" s="21" t="s">
        <v>469</v>
      </c>
      <c r="D59" s="16" t="s">
        <v>325</v>
      </c>
      <c r="E59" s="36"/>
      <c r="F59" s="37"/>
    </row>
    <row r="60" spans="1:6" ht="25.5" customHeight="1" x14ac:dyDescent="0.2">
      <c r="A60" s="43"/>
      <c r="B60" s="379">
        <v>224</v>
      </c>
      <c r="C60" s="21" t="s">
        <v>470</v>
      </c>
      <c r="D60" s="16" t="s">
        <v>326</v>
      </c>
      <c r="E60" s="36"/>
      <c r="F60" s="37"/>
    </row>
    <row r="61" spans="1:6" ht="20.100000000000001" customHeight="1" x14ac:dyDescent="0.2">
      <c r="A61" s="43"/>
      <c r="B61" s="749">
        <v>23</v>
      </c>
      <c r="C61" s="19" t="s">
        <v>471</v>
      </c>
      <c r="D61" s="747" t="s">
        <v>327</v>
      </c>
      <c r="E61" s="745">
        <f>E63+E64+E65+E66+E67+E68+E69+E70</f>
        <v>900</v>
      </c>
      <c r="F61" s="745">
        <f>F63+F64+F65+F66+F67+F68+F69+F70</f>
        <v>900</v>
      </c>
    </row>
    <row r="62" spans="1:6" ht="20.100000000000001" customHeight="1" x14ac:dyDescent="0.2">
      <c r="A62" s="43"/>
      <c r="B62" s="749"/>
      <c r="C62" s="20" t="s">
        <v>472</v>
      </c>
      <c r="D62" s="747"/>
      <c r="E62" s="746"/>
      <c r="F62" s="746"/>
    </row>
    <row r="63" spans="1:6" ht="25.5" customHeight="1" x14ac:dyDescent="0.2">
      <c r="B63" s="380">
        <v>230</v>
      </c>
      <c r="C63" s="21" t="s">
        <v>473</v>
      </c>
      <c r="D63" s="16" t="s">
        <v>328</v>
      </c>
      <c r="E63" s="36"/>
      <c r="F63" s="37"/>
    </row>
    <row r="64" spans="1:6" ht="25.5" customHeight="1" x14ac:dyDescent="0.2">
      <c r="B64" s="380">
        <v>231</v>
      </c>
      <c r="C64" s="21" t="s">
        <v>784</v>
      </c>
      <c r="D64" s="16" t="s">
        <v>329</v>
      </c>
      <c r="E64" s="36"/>
      <c r="F64" s="37"/>
    </row>
    <row r="65" spans="1:6" ht="20.100000000000001" customHeight="1" x14ac:dyDescent="0.2">
      <c r="B65" s="380" t="s">
        <v>474</v>
      </c>
      <c r="C65" s="21" t="s">
        <v>475</v>
      </c>
      <c r="D65" s="16" t="s">
        <v>330</v>
      </c>
      <c r="E65" s="36">
        <v>900</v>
      </c>
      <c r="F65" s="37">
        <v>900</v>
      </c>
    </row>
    <row r="66" spans="1:6" ht="25.5" customHeight="1" x14ac:dyDescent="0.2">
      <c r="B66" s="380" t="s">
        <v>476</v>
      </c>
      <c r="C66" s="21" t="s">
        <v>477</v>
      </c>
      <c r="D66" s="16" t="s">
        <v>331</v>
      </c>
      <c r="E66" s="36"/>
      <c r="F66" s="37"/>
    </row>
    <row r="67" spans="1:6" ht="25.5" customHeight="1" x14ac:dyDescent="0.2">
      <c r="B67" s="380">
        <v>235</v>
      </c>
      <c r="C67" s="21" t="s">
        <v>478</v>
      </c>
      <c r="D67" s="16" t="s">
        <v>332</v>
      </c>
      <c r="E67" s="36"/>
      <c r="F67" s="37"/>
    </row>
    <row r="68" spans="1:6" ht="25.5" customHeight="1" x14ac:dyDescent="0.2">
      <c r="B68" s="380" t="s">
        <v>479</v>
      </c>
      <c r="C68" s="21" t="s">
        <v>761</v>
      </c>
      <c r="D68" s="16" t="s">
        <v>333</v>
      </c>
      <c r="E68" s="36"/>
      <c r="F68" s="37"/>
    </row>
    <row r="69" spans="1:6" ht="25.5" customHeight="1" x14ac:dyDescent="0.2">
      <c r="B69" s="380">
        <v>237</v>
      </c>
      <c r="C69" s="21" t="s">
        <v>480</v>
      </c>
      <c r="D69" s="16" t="s">
        <v>334</v>
      </c>
      <c r="E69" s="36"/>
      <c r="F69" s="37"/>
    </row>
    <row r="70" spans="1:6" ht="20.100000000000001" customHeight="1" x14ac:dyDescent="0.2">
      <c r="B70" s="380" t="s">
        <v>481</v>
      </c>
      <c r="C70" s="21" t="s">
        <v>482</v>
      </c>
      <c r="D70" s="16" t="s">
        <v>335</v>
      </c>
      <c r="E70" s="36"/>
      <c r="F70" s="37"/>
    </row>
    <row r="71" spans="1:6" ht="20.100000000000001" customHeight="1" x14ac:dyDescent="0.2">
      <c r="B71" s="380">
        <v>24</v>
      </c>
      <c r="C71" s="21" t="s">
        <v>483</v>
      </c>
      <c r="D71" s="16" t="s">
        <v>336</v>
      </c>
      <c r="E71" s="36">
        <v>19000</v>
      </c>
      <c r="F71" s="37">
        <v>19000</v>
      </c>
    </row>
    <row r="72" spans="1:6" ht="25.5" customHeight="1" x14ac:dyDescent="0.2">
      <c r="B72" s="380" t="s">
        <v>484</v>
      </c>
      <c r="C72" s="21" t="s">
        <v>485</v>
      </c>
      <c r="D72" s="16" t="s">
        <v>337</v>
      </c>
      <c r="E72" s="36"/>
      <c r="F72" s="37"/>
    </row>
    <row r="73" spans="1:6" ht="25.5" customHeight="1" x14ac:dyDescent="0.2">
      <c r="B73" s="380"/>
      <c r="C73" s="15" t="s">
        <v>568</v>
      </c>
      <c r="D73" s="16" t="s">
        <v>338</v>
      </c>
      <c r="E73" s="36">
        <f>E7+E8+E39+E40</f>
        <v>901280</v>
      </c>
      <c r="F73" s="36">
        <f>F7+F8+F39+F40</f>
        <v>786604</v>
      </c>
    </row>
    <row r="74" spans="1:6" ht="20.100000000000001" customHeight="1" x14ac:dyDescent="0.2">
      <c r="B74" s="380">
        <v>88</v>
      </c>
      <c r="C74" s="15" t="s">
        <v>486</v>
      </c>
      <c r="D74" s="16" t="s">
        <v>339</v>
      </c>
      <c r="E74" s="36">
        <v>210000</v>
      </c>
      <c r="F74" s="37">
        <v>550000</v>
      </c>
    </row>
    <row r="75" spans="1:6" ht="20.100000000000001" customHeight="1" x14ac:dyDescent="0.2">
      <c r="A75" s="43"/>
      <c r="B75" s="381"/>
      <c r="C75" s="15" t="s">
        <v>37</v>
      </c>
      <c r="D75" s="22"/>
      <c r="E75" s="36"/>
      <c r="F75" s="37"/>
    </row>
    <row r="76" spans="1:6" ht="20.100000000000001" customHeight="1" x14ac:dyDescent="0.2">
      <c r="A76" s="43"/>
      <c r="B76" s="749"/>
      <c r="C76" s="17" t="s">
        <v>487</v>
      </c>
      <c r="D76" s="747" t="s">
        <v>137</v>
      </c>
      <c r="E76" s="745">
        <f>E78+E79+E80+E81+E82-E83+E84+E87-E88</f>
        <v>579528</v>
      </c>
      <c r="F76" s="745">
        <f>F78+F79+F80+F81+F82-F83+F84+F87-F88</f>
        <v>530013</v>
      </c>
    </row>
    <row r="77" spans="1:6" ht="20.100000000000001" customHeight="1" x14ac:dyDescent="0.2">
      <c r="A77" s="43"/>
      <c r="B77" s="749"/>
      <c r="C77" s="18" t="s">
        <v>488</v>
      </c>
      <c r="D77" s="747"/>
      <c r="E77" s="746"/>
      <c r="F77" s="746"/>
    </row>
    <row r="78" spans="1:6" ht="20.100000000000001" customHeight="1" x14ac:dyDescent="0.2">
      <c r="A78" s="43"/>
      <c r="B78" s="379" t="s">
        <v>489</v>
      </c>
      <c r="C78" s="21" t="s">
        <v>490</v>
      </c>
      <c r="D78" s="16" t="s">
        <v>138</v>
      </c>
      <c r="E78" s="36">
        <v>523000</v>
      </c>
      <c r="F78" s="37">
        <v>523000</v>
      </c>
    </row>
    <row r="79" spans="1:6" ht="20.100000000000001" customHeight="1" x14ac:dyDescent="0.2">
      <c r="B79" s="380">
        <v>31</v>
      </c>
      <c r="C79" s="21" t="s">
        <v>491</v>
      </c>
      <c r="D79" s="16" t="s">
        <v>139</v>
      </c>
      <c r="E79" s="36"/>
      <c r="F79" s="37"/>
    </row>
    <row r="80" spans="1:6" ht="20.100000000000001" customHeight="1" x14ac:dyDescent="0.2">
      <c r="B80" s="380">
        <v>306</v>
      </c>
      <c r="C80" s="21" t="s">
        <v>492</v>
      </c>
      <c r="D80" s="16" t="s">
        <v>140</v>
      </c>
      <c r="E80" s="36"/>
      <c r="F80" s="37"/>
    </row>
    <row r="81" spans="1:6" ht="20.100000000000001" customHeight="1" x14ac:dyDescent="0.2">
      <c r="B81" s="380">
        <v>32</v>
      </c>
      <c r="C81" s="21" t="s">
        <v>493</v>
      </c>
      <c r="D81" s="16" t="s">
        <v>141</v>
      </c>
      <c r="E81" s="36">
        <v>8</v>
      </c>
      <c r="F81" s="37">
        <v>8</v>
      </c>
    </row>
    <row r="82" spans="1:6" ht="60.75" customHeight="1" x14ac:dyDescent="0.2">
      <c r="B82" s="380" t="s">
        <v>494</v>
      </c>
      <c r="C82" s="21" t="s">
        <v>778</v>
      </c>
      <c r="D82" s="16" t="s">
        <v>142</v>
      </c>
      <c r="E82" s="36"/>
      <c r="F82" s="37"/>
    </row>
    <row r="83" spans="1:6" ht="49.5" customHeight="1" x14ac:dyDescent="0.2">
      <c r="B83" s="380" t="s">
        <v>495</v>
      </c>
      <c r="C83" s="21" t="s">
        <v>779</v>
      </c>
      <c r="D83" s="16" t="s">
        <v>143</v>
      </c>
      <c r="E83" s="36"/>
      <c r="F83" s="37"/>
    </row>
    <row r="84" spans="1:6" ht="20.100000000000001" customHeight="1" x14ac:dyDescent="0.2">
      <c r="B84" s="380">
        <v>34</v>
      </c>
      <c r="C84" s="21" t="s">
        <v>496</v>
      </c>
      <c r="D84" s="16" t="s">
        <v>144</v>
      </c>
      <c r="E84" s="36">
        <f>E85+E86</f>
        <v>56520</v>
      </c>
      <c r="F84" s="36">
        <f>F85+F86</f>
        <v>7005</v>
      </c>
    </row>
    <row r="85" spans="1:6" ht="20.100000000000001" customHeight="1" x14ac:dyDescent="0.2">
      <c r="B85" s="380">
        <v>340</v>
      </c>
      <c r="C85" s="21" t="s">
        <v>154</v>
      </c>
      <c r="D85" s="16" t="s">
        <v>145</v>
      </c>
      <c r="E85" s="36">
        <v>50400</v>
      </c>
      <c r="F85" s="37">
        <v>5000</v>
      </c>
    </row>
    <row r="86" spans="1:6" ht="20.100000000000001" customHeight="1" x14ac:dyDescent="0.2">
      <c r="B86" s="380">
        <v>341</v>
      </c>
      <c r="C86" s="21" t="s">
        <v>497</v>
      </c>
      <c r="D86" s="16" t="s">
        <v>146</v>
      </c>
      <c r="E86" s="36">
        <v>6120</v>
      </c>
      <c r="F86" s="37">
        <v>2005</v>
      </c>
    </row>
    <row r="87" spans="1:6" ht="20.100000000000001" customHeight="1" x14ac:dyDescent="0.2">
      <c r="B87" s="380"/>
      <c r="C87" s="21" t="s">
        <v>498</v>
      </c>
      <c r="D87" s="16" t="s">
        <v>147</v>
      </c>
      <c r="E87" s="36"/>
      <c r="F87" s="37"/>
    </row>
    <row r="88" spans="1:6" ht="20.100000000000001" customHeight="1" x14ac:dyDescent="0.2">
      <c r="B88" s="380">
        <v>35</v>
      </c>
      <c r="C88" s="21" t="s">
        <v>499</v>
      </c>
      <c r="D88" s="16" t="s">
        <v>148</v>
      </c>
      <c r="E88" s="36"/>
      <c r="F88" s="37"/>
    </row>
    <row r="89" spans="1:6" ht="20.100000000000001" customHeight="1" x14ac:dyDescent="0.2">
      <c r="B89" s="380">
        <v>350</v>
      </c>
      <c r="C89" s="21" t="s">
        <v>500</v>
      </c>
      <c r="D89" s="16" t="s">
        <v>149</v>
      </c>
      <c r="E89" s="36"/>
      <c r="F89" s="37"/>
    </row>
    <row r="90" spans="1:6" ht="20.100000000000001" customHeight="1" x14ac:dyDescent="0.2">
      <c r="A90" s="43"/>
      <c r="B90" s="379">
        <v>351</v>
      </c>
      <c r="C90" s="21" t="s">
        <v>160</v>
      </c>
      <c r="D90" s="16" t="s">
        <v>150</v>
      </c>
      <c r="E90" s="36"/>
      <c r="F90" s="37"/>
    </row>
    <row r="91" spans="1:6" ht="22.5" customHeight="1" x14ac:dyDescent="0.2">
      <c r="A91" s="43"/>
      <c r="B91" s="749"/>
      <c r="C91" s="17" t="s">
        <v>501</v>
      </c>
      <c r="D91" s="747" t="s">
        <v>151</v>
      </c>
      <c r="E91" s="745">
        <f>E93+E98+E107</f>
        <v>126201</v>
      </c>
      <c r="F91" s="745">
        <f>F93+F98+F107</f>
        <v>121201</v>
      </c>
    </row>
    <row r="92" spans="1:6" ht="20.100000000000001" customHeight="1" x14ac:dyDescent="0.2">
      <c r="A92" s="43"/>
      <c r="B92" s="749"/>
      <c r="C92" s="18" t="s">
        <v>502</v>
      </c>
      <c r="D92" s="747"/>
      <c r="E92" s="746"/>
      <c r="F92" s="746"/>
    </row>
    <row r="93" spans="1:6" ht="20.100000000000001" customHeight="1" x14ac:dyDescent="0.2">
      <c r="A93" s="43"/>
      <c r="B93" s="749">
        <v>40</v>
      </c>
      <c r="C93" s="19" t="s">
        <v>503</v>
      </c>
      <c r="D93" s="747" t="s">
        <v>152</v>
      </c>
      <c r="E93" s="745">
        <f>E95+E96+E97</f>
        <v>28000</v>
      </c>
      <c r="F93" s="745">
        <f>F95+F96+F97</f>
        <v>23000</v>
      </c>
    </row>
    <row r="94" spans="1:6" ht="20.100000000000001" customHeight="1" x14ac:dyDescent="0.2">
      <c r="A94" s="43"/>
      <c r="B94" s="749"/>
      <c r="C94" s="20" t="s">
        <v>504</v>
      </c>
      <c r="D94" s="747"/>
      <c r="E94" s="746"/>
      <c r="F94" s="746"/>
    </row>
    <row r="95" spans="1:6" ht="25.5" customHeight="1" x14ac:dyDescent="0.2">
      <c r="A95" s="43"/>
      <c r="B95" s="379">
        <v>404</v>
      </c>
      <c r="C95" s="21" t="s">
        <v>505</v>
      </c>
      <c r="D95" s="16" t="s">
        <v>153</v>
      </c>
      <c r="E95" s="36">
        <v>25000</v>
      </c>
      <c r="F95" s="37">
        <v>20000</v>
      </c>
    </row>
    <row r="96" spans="1:6" ht="20.100000000000001" customHeight="1" x14ac:dyDescent="0.2">
      <c r="A96" s="43"/>
      <c r="B96" s="379">
        <v>400</v>
      </c>
      <c r="C96" s="21" t="s">
        <v>506</v>
      </c>
      <c r="D96" s="16" t="s">
        <v>155</v>
      </c>
      <c r="E96" s="36"/>
      <c r="F96" s="37"/>
    </row>
    <row r="97" spans="1:6" ht="20.100000000000001" customHeight="1" x14ac:dyDescent="0.2">
      <c r="A97" s="43"/>
      <c r="B97" s="379" t="s">
        <v>780</v>
      </c>
      <c r="C97" s="21" t="s">
        <v>507</v>
      </c>
      <c r="D97" s="16" t="s">
        <v>156</v>
      </c>
      <c r="E97" s="36">
        <v>3000</v>
      </c>
      <c r="F97" s="37">
        <v>3000</v>
      </c>
    </row>
    <row r="98" spans="1:6" ht="20.100000000000001" customHeight="1" x14ac:dyDescent="0.2">
      <c r="A98" s="43"/>
      <c r="B98" s="749">
        <v>41</v>
      </c>
      <c r="C98" s="19" t="s">
        <v>508</v>
      </c>
      <c r="D98" s="747" t="s">
        <v>157</v>
      </c>
      <c r="E98" s="745">
        <f>E100+E101+E102+E103+E104+E105+E106</f>
        <v>98201</v>
      </c>
      <c r="F98" s="745">
        <f>F100+F101+F102+F103+F104+F105+F106</f>
        <v>98201</v>
      </c>
    </row>
    <row r="99" spans="1:6" ht="12.75" customHeight="1" x14ac:dyDescent="0.2">
      <c r="A99" s="43"/>
      <c r="B99" s="749"/>
      <c r="C99" s="20" t="s">
        <v>509</v>
      </c>
      <c r="D99" s="747"/>
      <c r="E99" s="746"/>
      <c r="F99" s="746"/>
    </row>
    <row r="100" spans="1:6" ht="20.100000000000001" customHeight="1" x14ac:dyDescent="0.2">
      <c r="B100" s="380">
        <v>410</v>
      </c>
      <c r="C100" s="21" t="s">
        <v>510</v>
      </c>
      <c r="D100" s="16" t="s">
        <v>158</v>
      </c>
      <c r="E100" s="36"/>
      <c r="F100" s="37"/>
    </row>
    <row r="101" spans="1:6" ht="36.75" customHeight="1" x14ac:dyDescent="0.2">
      <c r="B101" s="380" t="s">
        <v>511</v>
      </c>
      <c r="C101" s="21" t="s">
        <v>512</v>
      </c>
      <c r="D101" s="16" t="s">
        <v>159</v>
      </c>
      <c r="E101" s="36"/>
      <c r="F101" s="37"/>
    </row>
    <row r="102" spans="1:6" ht="39" customHeight="1" x14ac:dyDescent="0.2">
      <c r="B102" s="380" t="s">
        <v>511</v>
      </c>
      <c r="C102" s="21" t="s">
        <v>513</v>
      </c>
      <c r="D102" s="16" t="s">
        <v>161</v>
      </c>
      <c r="E102" s="36"/>
      <c r="F102" s="37"/>
    </row>
    <row r="103" spans="1:6" ht="25.5" customHeight="1" x14ac:dyDescent="0.2">
      <c r="B103" s="380" t="s">
        <v>514</v>
      </c>
      <c r="C103" s="21" t="s">
        <v>515</v>
      </c>
      <c r="D103" s="16" t="s">
        <v>162</v>
      </c>
      <c r="E103" s="36">
        <v>98201</v>
      </c>
      <c r="F103" s="37">
        <v>98201</v>
      </c>
    </row>
    <row r="104" spans="1:6" ht="25.5" customHeight="1" x14ac:dyDescent="0.2">
      <c r="B104" s="380" t="s">
        <v>516</v>
      </c>
      <c r="C104" s="21" t="s">
        <v>762</v>
      </c>
      <c r="D104" s="16" t="s">
        <v>163</v>
      </c>
      <c r="E104" s="36"/>
      <c r="F104" s="37"/>
    </row>
    <row r="105" spans="1:6" ht="20.100000000000001" customHeight="1" x14ac:dyDescent="0.2">
      <c r="B105" s="380">
        <v>413</v>
      </c>
      <c r="C105" s="21" t="s">
        <v>517</v>
      </c>
      <c r="D105" s="16" t="s">
        <v>164</v>
      </c>
      <c r="E105" s="36"/>
      <c r="F105" s="37"/>
    </row>
    <row r="106" spans="1:6" ht="20.100000000000001" customHeight="1" x14ac:dyDescent="0.2">
      <c r="B106" s="380">
        <v>419</v>
      </c>
      <c r="C106" s="21" t="s">
        <v>518</v>
      </c>
      <c r="D106" s="16" t="s">
        <v>165</v>
      </c>
      <c r="E106" s="36"/>
      <c r="F106" s="37"/>
    </row>
    <row r="107" spans="1:6" ht="24" customHeight="1" x14ac:dyDescent="0.2">
      <c r="B107" s="380" t="s">
        <v>519</v>
      </c>
      <c r="C107" s="21" t="s">
        <v>520</v>
      </c>
      <c r="D107" s="16" t="s">
        <v>166</v>
      </c>
      <c r="E107" s="36"/>
      <c r="F107" s="37"/>
    </row>
    <row r="108" spans="1:6" ht="20.100000000000001" customHeight="1" x14ac:dyDescent="0.2">
      <c r="B108" s="380">
        <v>498</v>
      </c>
      <c r="C108" s="15" t="s">
        <v>521</v>
      </c>
      <c r="D108" s="16" t="s">
        <v>167</v>
      </c>
      <c r="E108" s="36"/>
      <c r="F108" s="37"/>
    </row>
    <row r="109" spans="1:6" ht="24" customHeight="1" x14ac:dyDescent="0.2">
      <c r="A109" s="43"/>
      <c r="B109" s="379" t="s">
        <v>522</v>
      </c>
      <c r="C109" s="15" t="s">
        <v>523</v>
      </c>
      <c r="D109" s="16" t="s">
        <v>168</v>
      </c>
      <c r="E109" s="36"/>
      <c r="F109" s="37"/>
    </row>
    <row r="110" spans="1:6" ht="23.25" customHeight="1" x14ac:dyDescent="0.2">
      <c r="A110" s="43"/>
      <c r="B110" s="749"/>
      <c r="C110" s="17" t="s">
        <v>524</v>
      </c>
      <c r="D110" s="747" t="s">
        <v>169</v>
      </c>
      <c r="E110" s="745">
        <f>E112+E113+E122+E123+E131+E136+E137</f>
        <v>195551</v>
      </c>
      <c r="F110" s="745">
        <f>F112+F113+F122+F123+F131+F136+F137</f>
        <v>135390</v>
      </c>
    </row>
    <row r="111" spans="1:6" ht="14.25" customHeight="1" x14ac:dyDescent="0.2">
      <c r="A111" s="43"/>
      <c r="B111" s="749"/>
      <c r="C111" s="18" t="s">
        <v>525</v>
      </c>
      <c r="D111" s="747"/>
      <c r="E111" s="746"/>
      <c r="F111" s="746"/>
    </row>
    <row r="112" spans="1:6" ht="20.100000000000001" customHeight="1" x14ac:dyDescent="0.2">
      <c r="A112" s="43"/>
      <c r="B112" s="379">
        <v>467</v>
      </c>
      <c r="C112" s="21" t="s">
        <v>526</v>
      </c>
      <c r="D112" s="16" t="s">
        <v>170</v>
      </c>
      <c r="E112" s="36"/>
      <c r="F112" s="37"/>
    </row>
    <row r="113" spans="1:6" ht="20.100000000000001" customHeight="1" x14ac:dyDescent="0.2">
      <c r="A113" s="43"/>
      <c r="B113" s="749" t="s">
        <v>527</v>
      </c>
      <c r="C113" s="19" t="s">
        <v>528</v>
      </c>
      <c r="D113" s="747" t="s">
        <v>171</v>
      </c>
      <c r="E113" s="745">
        <f>E115+E116+E117+E118+E119+E120+E121</f>
        <v>64789</v>
      </c>
      <c r="F113" s="745">
        <f>F115+F116+F117+F118+F119+F120+F121</f>
        <v>64789</v>
      </c>
    </row>
    <row r="114" spans="1:6" ht="15.75" customHeight="1" x14ac:dyDescent="0.2">
      <c r="A114" s="43"/>
      <c r="B114" s="749"/>
      <c r="C114" s="20" t="s">
        <v>529</v>
      </c>
      <c r="D114" s="747"/>
      <c r="E114" s="746"/>
      <c r="F114" s="746"/>
    </row>
    <row r="115" spans="1:6" ht="25.5" customHeight="1" x14ac:dyDescent="0.2">
      <c r="A115" s="43"/>
      <c r="B115" s="379" t="s">
        <v>530</v>
      </c>
      <c r="C115" s="21" t="s">
        <v>531</v>
      </c>
      <c r="D115" s="16" t="s">
        <v>172</v>
      </c>
      <c r="E115" s="36"/>
      <c r="F115" s="37"/>
    </row>
    <row r="116" spans="1:6" ht="25.5" customHeight="1" x14ac:dyDescent="0.2">
      <c r="B116" s="380" t="s">
        <v>530</v>
      </c>
      <c r="C116" s="21" t="s">
        <v>532</v>
      </c>
      <c r="D116" s="16" t="s">
        <v>173</v>
      </c>
      <c r="E116" s="36"/>
      <c r="F116" s="37"/>
    </row>
    <row r="117" spans="1:6" ht="25.5" customHeight="1" x14ac:dyDescent="0.2">
      <c r="B117" s="380" t="s">
        <v>533</v>
      </c>
      <c r="C117" s="21" t="s">
        <v>534</v>
      </c>
      <c r="D117" s="16" t="s">
        <v>174</v>
      </c>
      <c r="E117" s="36"/>
      <c r="F117" s="37"/>
    </row>
    <row r="118" spans="1:6" ht="24.75" customHeight="1" x14ac:dyDescent="0.2">
      <c r="B118" s="380" t="s">
        <v>535</v>
      </c>
      <c r="C118" s="21" t="s">
        <v>536</v>
      </c>
      <c r="D118" s="16" t="s">
        <v>175</v>
      </c>
      <c r="E118" s="36">
        <v>64789</v>
      </c>
      <c r="F118" s="37">
        <v>64789</v>
      </c>
    </row>
    <row r="119" spans="1:6" ht="24.75" customHeight="1" x14ac:dyDescent="0.2">
      <c r="B119" s="380" t="s">
        <v>537</v>
      </c>
      <c r="C119" s="21" t="s">
        <v>538</v>
      </c>
      <c r="D119" s="16" t="s">
        <v>176</v>
      </c>
      <c r="E119" s="36"/>
      <c r="F119" s="37"/>
    </row>
    <row r="120" spans="1:6" ht="20.100000000000001" customHeight="1" x14ac:dyDescent="0.2">
      <c r="B120" s="380">
        <v>426</v>
      </c>
      <c r="C120" s="21" t="s">
        <v>539</v>
      </c>
      <c r="D120" s="16" t="s">
        <v>177</v>
      </c>
      <c r="E120" s="36"/>
      <c r="F120" s="37"/>
    </row>
    <row r="121" spans="1:6" ht="20.100000000000001" customHeight="1" x14ac:dyDescent="0.2">
      <c r="B121" s="380">
        <v>428</v>
      </c>
      <c r="C121" s="21" t="s">
        <v>540</v>
      </c>
      <c r="D121" s="16" t="s">
        <v>178</v>
      </c>
      <c r="E121" s="36"/>
      <c r="F121" s="37"/>
    </row>
    <row r="122" spans="1:6" ht="20.100000000000001" customHeight="1" x14ac:dyDescent="0.2">
      <c r="B122" s="380">
        <v>430</v>
      </c>
      <c r="C122" s="21" t="s">
        <v>541</v>
      </c>
      <c r="D122" s="16" t="s">
        <v>179</v>
      </c>
      <c r="E122" s="36"/>
      <c r="F122" s="37"/>
    </row>
    <row r="123" spans="1:6" ht="20.100000000000001" customHeight="1" x14ac:dyDescent="0.2">
      <c r="A123" s="43"/>
      <c r="B123" s="749" t="s">
        <v>542</v>
      </c>
      <c r="C123" s="19" t="s">
        <v>543</v>
      </c>
      <c r="D123" s="747" t="s">
        <v>180</v>
      </c>
      <c r="E123" s="745">
        <f>E125+E126+E127+E128+E129+E130</f>
        <v>90212</v>
      </c>
      <c r="F123" s="745">
        <f>F125+F126+F127+F128+F129+F130</f>
        <v>27180</v>
      </c>
    </row>
    <row r="124" spans="1:6" ht="15.75" customHeight="1" x14ac:dyDescent="0.2">
      <c r="A124" s="43"/>
      <c r="B124" s="749"/>
      <c r="C124" s="20" t="s">
        <v>544</v>
      </c>
      <c r="D124" s="747"/>
      <c r="E124" s="746"/>
      <c r="F124" s="746"/>
    </row>
    <row r="125" spans="1:6" ht="24.75" customHeight="1" x14ac:dyDescent="0.2">
      <c r="B125" s="380" t="s">
        <v>545</v>
      </c>
      <c r="C125" s="21" t="s">
        <v>546</v>
      </c>
      <c r="D125" s="16" t="s">
        <v>181</v>
      </c>
      <c r="E125" s="36"/>
      <c r="F125" s="37"/>
    </row>
    <row r="126" spans="1:6" ht="24.75" customHeight="1" x14ac:dyDescent="0.2">
      <c r="B126" s="380" t="s">
        <v>547</v>
      </c>
      <c r="C126" s="21" t="s">
        <v>548</v>
      </c>
      <c r="D126" s="16" t="s">
        <v>182</v>
      </c>
      <c r="E126" s="36"/>
      <c r="F126" s="37"/>
    </row>
    <row r="127" spans="1:6" ht="20.100000000000001" customHeight="1" x14ac:dyDescent="0.2">
      <c r="B127" s="380">
        <v>435</v>
      </c>
      <c r="C127" s="21" t="s">
        <v>549</v>
      </c>
      <c r="D127" s="16" t="s">
        <v>183</v>
      </c>
      <c r="E127" s="36">
        <v>89786</v>
      </c>
      <c r="F127" s="37">
        <v>27000</v>
      </c>
    </row>
    <row r="128" spans="1:6" ht="20.100000000000001" customHeight="1" x14ac:dyDescent="0.2">
      <c r="B128" s="380">
        <v>436</v>
      </c>
      <c r="C128" s="21" t="s">
        <v>550</v>
      </c>
      <c r="D128" s="16" t="s">
        <v>184</v>
      </c>
      <c r="E128" s="36">
        <v>246</v>
      </c>
      <c r="F128" s="37"/>
    </row>
    <row r="129" spans="1:6" ht="20.100000000000001" customHeight="1" x14ac:dyDescent="0.2">
      <c r="B129" s="380" t="s">
        <v>551</v>
      </c>
      <c r="C129" s="21" t="s">
        <v>552</v>
      </c>
      <c r="D129" s="16" t="s">
        <v>185</v>
      </c>
      <c r="E129" s="36"/>
      <c r="F129" s="37"/>
    </row>
    <row r="130" spans="1:6" ht="20.100000000000001" customHeight="1" x14ac:dyDescent="0.2">
      <c r="B130" s="380" t="s">
        <v>551</v>
      </c>
      <c r="C130" s="21" t="s">
        <v>553</v>
      </c>
      <c r="D130" s="16" t="s">
        <v>186</v>
      </c>
      <c r="E130" s="36">
        <v>180</v>
      </c>
      <c r="F130" s="37">
        <v>180</v>
      </c>
    </row>
    <row r="131" spans="1:6" ht="20.100000000000001" customHeight="1" x14ac:dyDescent="0.2">
      <c r="A131" s="43"/>
      <c r="B131" s="749" t="s">
        <v>554</v>
      </c>
      <c r="C131" s="19" t="s">
        <v>555</v>
      </c>
      <c r="D131" s="747" t="s">
        <v>187</v>
      </c>
      <c r="E131" s="745">
        <f>E133+E134+E135</f>
        <v>37550</v>
      </c>
      <c r="F131" s="745">
        <f>F133+F134+F135</f>
        <v>40421</v>
      </c>
    </row>
    <row r="132" spans="1:6" ht="15" customHeight="1" x14ac:dyDescent="0.2">
      <c r="A132" s="43"/>
      <c r="B132" s="749"/>
      <c r="C132" s="20" t="s">
        <v>556</v>
      </c>
      <c r="D132" s="747"/>
      <c r="E132" s="746"/>
      <c r="F132" s="746"/>
    </row>
    <row r="133" spans="1:6" ht="20.100000000000001" customHeight="1" x14ac:dyDescent="0.2">
      <c r="B133" s="380" t="s">
        <v>781</v>
      </c>
      <c r="C133" s="21" t="s">
        <v>557</v>
      </c>
      <c r="D133" s="16" t="s">
        <v>188</v>
      </c>
      <c r="E133" s="36">
        <v>36900</v>
      </c>
      <c r="F133" s="37">
        <v>39620</v>
      </c>
    </row>
    <row r="134" spans="1:6" ht="24.75" customHeight="1" x14ac:dyDescent="0.2">
      <c r="B134" s="380" t="s">
        <v>558</v>
      </c>
      <c r="C134" s="21" t="s">
        <v>782</v>
      </c>
      <c r="D134" s="16" t="s">
        <v>189</v>
      </c>
      <c r="E134" s="36">
        <v>500</v>
      </c>
      <c r="F134" s="37">
        <v>500</v>
      </c>
    </row>
    <row r="135" spans="1:6" ht="20.100000000000001" customHeight="1" x14ac:dyDescent="0.2">
      <c r="B135" s="380">
        <v>481</v>
      </c>
      <c r="C135" s="21" t="s">
        <v>559</v>
      </c>
      <c r="D135" s="16" t="s">
        <v>190</v>
      </c>
      <c r="E135" s="36">
        <v>150</v>
      </c>
      <c r="F135" s="37">
        <v>301</v>
      </c>
    </row>
    <row r="136" spans="1:6" ht="36.75" customHeight="1" x14ac:dyDescent="0.2">
      <c r="B136" s="380">
        <v>427</v>
      </c>
      <c r="C136" s="21" t="s">
        <v>560</v>
      </c>
      <c r="D136" s="16" t="s">
        <v>191</v>
      </c>
      <c r="E136" s="36"/>
      <c r="F136" s="37"/>
    </row>
    <row r="137" spans="1:6" ht="33" customHeight="1" x14ac:dyDescent="0.2">
      <c r="A137" s="43"/>
      <c r="B137" s="379" t="s">
        <v>561</v>
      </c>
      <c r="C137" s="21" t="s">
        <v>562</v>
      </c>
      <c r="D137" s="16" t="s">
        <v>192</v>
      </c>
      <c r="E137" s="36">
        <v>3000</v>
      </c>
      <c r="F137" s="37">
        <v>3000</v>
      </c>
    </row>
    <row r="138" spans="1:6" ht="20.100000000000001" customHeight="1" x14ac:dyDescent="0.2">
      <c r="A138" s="43"/>
      <c r="B138" s="749"/>
      <c r="C138" s="17" t="s">
        <v>563</v>
      </c>
      <c r="D138" s="747" t="s">
        <v>193</v>
      </c>
      <c r="E138" s="745"/>
      <c r="F138" s="750"/>
    </row>
    <row r="139" spans="1:6" ht="23.25" customHeight="1" x14ac:dyDescent="0.2">
      <c r="A139" s="43"/>
      <c r="B139" s="749"/>
      <c r="C139" s="18" t="s">
        <v>564</v>
      </c>
      <c r="D139" s="747"/>
      <c r="E139" s="746"/>
      <c r="F139" s="751"/>
    </row>
    <row r="140" spans="1:6" ht="20.100000000000001" customHeight="1" x14ac:dyDescent="0.2">
      <c r="A140" s="43"/>
      <c r="B140" s="749"/>
      <c r="C140" s="17" t="s">
        <v>565</v>
      </c>
      <c r="D140" s="747" t="s">
        <v>194</v>
      </c>
      <c r="E140" s="745">
        <f>E76+E91+E108+E109+E110-E138</f>
        <v>901280</v>
      </c>
      <c r="F140" s="745">
        <f>F76+F91+F108+F109+F110-F138</f>
        <v>786604</v>
      </c>
    </row>
    <row r="141" spans="1:6" ht="12" customHeight="1" x14ac:dyDescent="0.2">
      <c r="A141" s="43"/>
      <c r="B141" s="749"/>
      <c r="C141" s="18" t="s">
        <v>566</v>
      </c>
      <c r="D141" s="747"/>
      <c r="E141" s="746"/>
      <c r="F141" s="746"/>
    </row>
    <row r="142" spans="1:6" ht="20.100000000000001" customHeight="1" thickBot="1" x14ac:dyDescent="0.25">
      <c r="A142" s="43"/>
      <c r="B142" s="382">
        <v>89</v>
      </c>
      <c r="C142" s="27" t="s">
        <v>567</v>
      </c>
      <c r="D142" s="28" t="s">
        <v>195</v>
      </c>
      <c r="E142" s="38">
        <v>210000</v>
      </c>
      <c r="F142" s="39">
        <v>550000</v>
      </c>
    </row>
  </sheetData>
  <mergeCells count="73">
    <mergeCell ref="B27:B28"/>
    <mergeCell ref="E10:E11"/>
    <mergeCell ref="F10:F11"/>
    <mergeCell ref="B40:B41"/>
    <mergeCell ref="D40:D41"/>
    <mergeCell ref="B8:B9"/>
    <mergeCell ref="D8:D9"/>
    <mergeCell ref="B10:B11"/>
    <mergeCell ref="D10:D11"/>
    <mergeCell ref="E8:E9"/>
    <mergeCell ref="F76:F77"/>
    <mergeCell ref="E91:E92"/>
    <mergeCell ref="F91:F92"/>
    <mergeCell ref="B93:B94"/>
    <mergeCell ref="D93:D94"/>
    <mergeCell ref="E93:E94"/>
    <mergeCell ref="F93:F94"/>
    <mergeCell ref="B76:B77"/>
    <mergeCell ref="D76:D77"/>
    <mergeCell ref="B91:B92"/>
    <mergeCell ref="D91:D92"/>
    <mergeCell ref="E76:E77"/>
    <mergeCell ref="B98:B99"/>
    <mergeCell ref="D98:D99"/>
    <mergeCell ref="B110:B111"/>
    <mergeCell ref="D110:D111"/>
    <mergeCell ref="B113:B114"/>
    <mergeCell ref="D113:D114"/>
    <mergeCell ref="B140:B141"/>
    <mergeCell ref="D140:D141"/>
    <mergeCell ref="B123:B124"/>
    <mergeCell ref="D123:D124"/>
    <mergeCell ref="B131:B132"/>
    <mergeCell ref="D131:D132"/>
    <mergeCell ref="B138:B139"/>
    <mergeCell ref="D138:D139"/>
    <mergeCell ref="E131:E132"/>
    <mergeCell ref="F131:F132"/>
    <mergeCell ref="E138:E139"/>
    <mergeCell ref="F138:F139"/>
    <mergeCell ref="E140:E141"/>
    <mergeCell ref="F140:F141"/>
    <mergeCell ref="E98:E99"/>
    <mergeCell ref="F98:F99"/>
    <mergeCell ref="E110:E111"/>
    <mergeCell ref="F110:F111"/>
    <mergeCell ref="E123:E124"/>
    <mergeCell ref="F123:F124"/>
    <mergeCell ref="E113:E114"/>
    <mergeCell ref="F113:F114"/>
    <mergeCell ref="E56:E57"/>
    <mergeCell ref="F56:F57"/>
    <mergeCell ref="B49:B50"/>
    <mergeCell ref="D49:D50"/>
    <mergeCell ref="B56:B57"/>
    <mergeCell ref="E49:E50"/>
    <mergeCell ref="F49:F50"/>
    <mergeCell ref="E61:E62"/>
    <mergeCell ref="F61:F62"/>
    <mergeCell ref="D56:D57"/>
    <mergeCell ref="B2:F2"/>
    <mergeCell ref="E27:E28"/>
    <mergeCell ref="F27:F28"/>
    <mergeCell ref="E40:E41"/>
    <mergeCell ref="F40:F41"/>
    <mergeCell ref="B17:B18"/>
    <mergeCell ref="D17:D18"/>
    <mergeCell ref="E17:E18"/>
    <mergeCell ref="F17:F18"/>
    <mergeCell ref="F8:F9"/>
    <mergeCell ref="B61:B62"/>
    <mergeCell ref="D61:D62"/>
    <mergeCell ref="D27:D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2" manualBreakCount="2">
    <brk id="41" max="16383" man="1"/>
    <brk id="120" max="16383" man="1"/>
  </rowBreaks>
  <ignoredErrors>
    <ignoredError sqref="D7:D139 D140:D142 B7:B14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59999389629810485"/>
  </sheetPr>
  <dimension ref="A1:G68"/>
  <sheetViews>
    <sheetView showGridLines="0" topLeftCell="A37" workbookViewId="0">
      <selection activeCell="N21" sqref="N21"/>
    </sheetView>
  </sheetViews>
  <sheetFormatPr defaultColWidth="9.140625" defaultRowHeight="15.75" x14ac:dyDescent="0.25"/>
  <cols>
    <col min="1" max="1" width="3.42578125" style="47" customWidth="1"/>
    <col min="2" max="2" width="59.5703125" style="47" customWidth="1"/>
    <col min="3" max="3" width="9.42578125" style="47" customWidth="1"/>
    <col min="4" max="7" width="15.7109375" style="1" customWidth="1"/>
    <col min="8" max="16384" width="9.140625" style="47"/>
  </cols>
  <sheetData>
    <row r="1" spans="1:7" x14ac:dyDescent="0.25">
      <c r="G1" s="73" t="s">
        <v>749</v>
      </c>
    </row>
    <row r="2" spans="1:7" s="4" customFormat="1" ht="21.75" customHeight="1" x14ac:dyDescent="0.25">
      <c r="B2" s="765" t="s">
        <v>43</v>
      </c>
      <c r="C2" s="765"/>
      <c r="D2" s="765"/>
      <c r="E2" s="765"/>
      <c r="F2" s="765"/>
      <c r="G2" s="765"/>
    </row>
    <row r="3" spans="1:7" s="4" customFormat="1" ht="14.25" customHeight="1" x14ac:dyDescent="0.25">
      <c r="B3" s="765" t="s">
        <v>869</v>
      </c>
      <c r="C3" s="765"/>
      <c r="D3" s="765"/>
      <c r="E3" s="765"/>
      <c r="F3" s="765"/>
      <c r="G3" s="765"/>
    </row>
    <row r="4" spans="1:7" ht="16.5" thickBot="1" x14ac:dyDescent="0.3">
      <c r="D4" s="47"/>
      <c r="E4" s="47"/>
      <c r="F4" s="47"/>
      <c r="G4" s="40" t="s">
        <v>198</v>
      </c>
    </row>
    <row r="5" spans="1:7" ht="19.5" customHeight="1" x14ac:dyDescent="0.25">
      <c r="B5" s="844" t="s">
        <v>662</v>
      </c>
      <c r="C5" s="846" t="s">
        <v>40</v>
      </c>
      <c r="D5" s="816" t="s">
        <v>65</v>
      </c>
      <c r="E5" s="817"/>
      <c r="F5" s="817"/>
      <c r="G5" s="818"/>
    </row>
    <row r="6" spans="1:7" ht="36.75" customHeight="1" x14ac:dyDescent="0.25">
      <c r="B6" s="845"/>
      <c r="C6" s="847"/>
      <c r="D6" s="349" t="s">
        <v>870</v>
      </c>
      <c r="E6" s="350" t="s">
        <v>842</v>
      </c>
      <c r="F6" s="349" t="s">
        <v>871</v>
      </c>
      <c r="G6" s="351" t="s">
        <v>844</v>
      </c>
    </row>
    <row r="7" spans="1:7" ht="15" customHeight="1" thickBot="1" x14ac:dyDescent="0.3">
      <c r="B7" s="29">
        <v>1</v>
      </c>
      <c r="C7" s="26">
        <v>2</v>
      </c>
      <c r="D7" s="26">
        <v>3</v>
      </c>
      <c r="E7" s="26">
        <v>4</v>
      </c>
      <c r="F7" s="26">
        <v>5</v>
      </c>
      <c r="G7" s="54">
        <v>6</v>
      </c>
    </row>
    <row r="8" spans="1:7" ht="20.100000000000001" customHeight="1" x14ac:dyDescent="0.25">
      <c r="A8" s="52"/>
      <c r="B8" s="64" t="s">
        <v>663</v>
      </c>
      <c r="C8" s="352"/>
      <c r="D8" s="80"/>
      <c r="E8" s="80"/>
      <c r="F8" s="80"/>
      <c r="G8" s="81"/>
    </row>
    <row r="9" spans="1:7" ht="20.100000000000001" customHeight="1" x14ac:dyDescent="0.25">
      <c r="A9" s="52"/>
      <c r="B9" s="353" t="s">
        <v>664</v>
      </c>
      <c r="C9" s="354">
        <v>3001</v>
      </c>
      <c r="D9" s="356">
        <f t="shared" ref="D9:F9" si="0">D10+D11+D12+D13</f>
        <v>335124</v>
      </c>
      <c r="E9" s="356">
        <f t="shared" si="0"/>
        <v>662204</v>
      </c>
      <c r="F9" s="356">
        <f t="shared" si="0"/>
        <v>916355</v>
      </c>
      <c r="G9" s="356">
        <f>G10+G11+G12+G13</f>
        <v>1147365</v>
      </c>
    </row>
    <row r="10" spans="1:7" ht="20.100000000000001" customHeight="1" x14ac:dyDescent="0.25">
      <c r="A10" s="52"/>
      <c r="B10" s="65" t="s">
        <v>665</v>
      </c>
      <c r="C10" s="13">
        <v>3002</v>
      </c>
      <c r="D10" s="99">
        <v>324326</v>
      </c>
      <c r="E10" s="80">
        <v>645862</v>
      </c>
      <c r="F10" s="80">
        <v>894262</v>
      </c>
      <c r="G10" s="81">
        <v>1118865</v>
      </c>
    </row>
    <row r="11" spans="1:7" ht="20.100000000000001" customHeight="1" x14ac:dyDescent="0.25">
      <c r="A11" s="52"/>
      <c r="B11" s="65" t="s">
        <v>666</v>
      </c>
      <c r="C11" s="13">
        <v>3003</v>
      </c>
      <c r="D11" s="80"/>
      <c r="E11" s="80"/>
      <c r="F11" s="80"/>
      <c r="G11" s="81"/>
    </row>
    <row r="12" spans="1:7" ht="20.100000000000001" customHeight="1" x14ac:dyDescent="0.25">
      <c r="A12" s="52"/>
      <c r="B12" s="65" t="s">
        <v>667</v>
      </c>
      <c r="C12" s="13">
        <v>3004</v>
      </c>
      <c r="D12" s="80">
        <v>798</v>
      </c>
      <c r="E12" s="80">
        <v>1342</v>
      </c>
      <c r="F12" s="80">
        <v>2093</v>
      </c>
      <c r="G12" s="81">
        <v>3500</v>
      </c>
    </row>
    <row r="13" spans="1:7" ht="20.100000000000001" customHeight="1" x14ac:dyDescent="0.25">
      <c r="A13" s="52"/>
      <c r="B13" s="65" t="s">
        <v>765</v>
      </c>
      <c r="C13" s="13">
        <v>3005</v>
      </c>
      <c r="D13" s="80">
        <v>10000</v>
      </c>
      <c r="E13" s="80">
        <v>15000</v>
      </c>
      <c r="F13" s="80">
        <v>20000</v>
      </c>
      <c r="G13" s="81">
        <v>25000</v>
      </c>
    </row>
    <row r="14" spans="1:7" ht="20.100000000000001" customHeight="1" x14ac:dyDescent="0.25">
      <c r="A14" s="52"/>
      <c r="B14" s="353" t="s">
        <v>668</v>
      </c>
      <c r="C14" s="357">
        <v>3006</v>
      </c>
      <c r="D14" s="356">
        <f t="shared" ref="D14:F14" si="1">D15+D16+D17+D18+D19+D20+D21+D22</f>
        <v>273595</v>
      </c>
      <c r="E14" s="356">
        <f t="shared" si="1"/>
        <v>521101</v>
      </c>
      <c r="F14" s="356">
        <f t="shared" si="1"/>
        <v>738582</v>
      </c>
      <c r="G14" s="356">
        <f>G15+G16+G17+G18+G19+G20+G21+G22</f>
        <v>948560</v>
      </c>
    </row>
    <row r="15" spans="1:7" ht="20.100000000000001" customHeight="1" x14ac:dyDescent="0.25">
      <c r="A15" s="52"/>
      <c r="B15" s="65" t="s">
        <v>669</v>
      </c>
      <c r="C15" s="13">
        <v>3007</v>
      </c>
      <c r="D15" s="80">
        <v>90500</v>
      </c>
      <c r="E15" s="80">
        <v>180000</v>
      </c>
      <c r="F15" s="80">
        <v>238000</v>
      </c>
      <c r="G15" s="81">
        <v>310000</v>
      </c>
    </row>
    <row r="16" spans="1:7" ht="20.100000000000001" customHeight="1" x14ac:dyDescent="0.25">
      <c r="A16" s="52"/>
      <c r="B16" s="65" t="s">
        <v>670</v>
      </c>
      <c r="C16" s="13">
        <v>3008</v>
      </c>
      <c r="D16" s="80"/>
      <c r="E16" s="80"/>
      <c r="F16" s="80"/>
      <c r="G16" s="81"/>
    </row>
    <row r="17" spans="1:7" ht="20.100000000000001" customHeight="1" x14ac:dyDescent="0.25">
      <c r="A17" s="52"/>
      <c r="B17" s="65" t="s">
        <v>671</v>
      </c>
      <c r="C17" s="13">
        <v>3009</v>
      </c>
      <c r="D17" s="80">
        <v>170000</v>
      </c>
      <c r="E17" s="80">
        <v>320000</v>
      </c>
      <c r="F17" s="80">
        <v>470000</v>
      </c>
      <c r="G17" s="81">
        <v>600000</v>
      </c>
    </row>
    <row r="18" spans="1:7" ht="20.100000000000001" customHeight="1" x14ac:dyDescent="0.25">
      <c r="A18" s="52"/>
      <c r="B18" s="65" t="s">
        <v>672</v>
      </c>
      <c r="C18" s="13">
        <v>3010</v>
      </c>
      <c r="D18" s="80">
        <v>2000</v>
      </c>
      <c r="E18" s="80">
        <v>4500</v>
      </c>
      <c r="F18" s="80">
        <v>7000</v>
      </c>
      <c r="G18" s="81">
        <v>8400</v>
      </c>
    </row>
    <row r="19" spans="1:7" ht="20.100000000000001" customHeight="1" x14ac:dyDescent="0.25">
      <c r="A19" s="52"/>
      <c r="B19" s="65" t="s">
        <v>673</v>
      </c>
      <c r="C19" s="13">
        <v>3011</v>
      </c>
      <c r="D19" s="100"/>
      <c r="E19" s="100"/>
      <c r="F19" s="100"/>
      <c r="G19" s="101"/>
    </row>
    <row r="20" spans="1:7" ht="20.100000000000001" customHeight="1" x14ac:dyDescent="0.25">
      <c r="A20" s="52"/>
      <c r="B20" s="65" t="s">
        <v>674</v>
      </c>
      <c r="C20" s="13">
        <v>3012</v>
      </c>
      <c r="D20" s="80">
        <v>95</v>
      </c>
      <c r="E20" s="80">
        <v>601</v>
      </c>
      <c r="F20" s="80">
        <v>582</v>
      </c>
      <c r="G20" s="81">
        <v>160</v>
      </c>
    </row>
    <row r="21" spans="1:7" ht="20.100000000000001" customHeight="1" x14ac:dyDescent="0.25">
      <c r="A21" s="52"/>
      <c r="B21" s="65" t="s">
        <v>675</v>
      </c>
      <c r="C21" s="13">
        <v>3013</v>
      </c>
      <c r="D21" s="80">
        <v>7000</v>
      </c>
      <c r="E21" s="80">
        <v>10000</v>
      </c>
      <c r="F21" s="80">
        <v>15000</v>
      </c>
      <c r="G21" s="81">
        <v>20000</v>
      </c>
    </row>
    <row r="22" spans="1:7" ht="20.100000000000001" customHeight="1" x14ac:dyDescent="0.25">
      <c r="A22" s="52"/>
      <c r="B22" s="65" t="s">
        <v>763</v>
      </c>
      <c r="C22" s="13">
        <v>3014</v>
      </c>
      <c r="D22" s="99">
        <v>4000</v>
      </c>
      <c r="E22" s="99">
        <v>6000</v>
      </c>
      <c r="F22" s="99">
        <v>8000</v>
      </c>
      <c r="G22" s="102">
        <v>10000</v>
      </c>
    </row>
    <row r="23" spans="1:7" ht="20.100000000000001" customHeight="1" x14ac:dyDescent="0.25">
      <c r="A23" s="52"/>
      <c r="B23" s="65" t="s">
        <v>676</v>
      </c>
      <c r="C23" s="13">
        <v>3015</v>
      </c>
      <c r="D23" s="80">
        <f>D9-D14</f>
        <v>61529</v>
      </c>
      <c r="E23" s="80">
        <f t="shared" ref="E23:F23" si="2">E9-E14</f>
        <v>141103</v>
      </c>
      <c r="F23" s="80">
        <f t="shared" si="2"/>
        <v>177773</v>
      </c>
      <c r="G23" s="80">
        <f t="shared" ref="G23" si="3">G9-G14</f>
        <v>198805</v>
      </c>
    </row>
    <row r="24" spans="1:7" ht="20.100000000000001" customHeight="1" x14ac:dyDescent="0.25">
      <c r="A24" s="52"/>
      <c r="B24" s="65" t="s">
        <v>677</v>
      </c>
      <c r="C24" s="13">
        <v>3016</v>
      </c>
      <c r="D24" s="80"/>
      <c r="E24" s="80"/>
      <c r="F24" s="80"/>
      <c r="G24" s="80"/>
    </row>
    <row r="25" spans="1:7" ht="20.100000000000001" customHeight="1" x14ac:dyDescent="0.25">
      <c r="A25" s="52"/>
      <c r="B25" s="66" t="s">
        <v>678</v>
      </c>
      <c r="C25" s="13"/>
      <c r="D25" s="80"/>
      <c r="E25" s="80"/>
      <c r="F25" s="80"/>
      <c r="G25" s="81"/>
    </row>
    <row r="26" spans="1:7" ht="20.100000000000001" customHeight="1" x14ac:dyDescent="0.25">
      <c r="A26" s="52"/>
      <c r="B26" s="353" t="s">
        <v>132</v>
      </c>
      <c r="C26" s="357">
        <v>3017</v>
      </c>
      <c r="D26" s="355">
        <f>D27+D28+D29+D30+D31</f>
        <v>2500</v>
      </c>
      <c r="E26" s="355">
        <f t="shared" ref="E26:G26" si="4">E27+E28+E29+E30+E31</f>
        <v>4000</v>
      </c>
      <c r="F26" s="355">
        <f t="shared" si="4"/>
        <v>6000</v>
      </c>
      <c r="G26" s="355">
        <f t="shared" si="4"/>
        <v>8000</v>
      </c>
    </row>
    <row r="27" spans="1:7" ht="20.100000000000001" customHeight="1" x14ac:dyDescent="0.25">
      <c r="A27" s="52"/>
      <c r="B27" s="65" t="s">
        <v>679</v>
      </c>
      <c r="C27" s="13">
        <v>3018</v>
      </c>
      <c r="D27" s="80"/>
      <c r="E27" s="80"/>
      <c r="F27" s="80"/>
      <c r="G27" s="81"/>
    </row>
    <row r="28" spans="1:7" ht="27.75" customHeight="1" x14ac:dyDescent="0.25">
      <c r="A28" s="52"/>
      <c r="B28" s="65" t="s">
        <v>680</v>
      </c>
      <c r="C28" s="13">
        <v>3019</v>
      </c>
      <c r="D28" s="80">
        <v>500</v>
      </c>
      <c r="E28" s="80">
        <v>1500</v>
      </c>
      <c r="F28" s="80">
        <v>2000</v>
      </c>
      <c r="G28" s="81">
        <v>2000</v>
      </c>
    </row>
    <row r="29" spans="1:7" ht="20.100000000000001" customHeight="1" x14ac:dyDescent="0.25">
      <c r="A29" s="52"/>
      <c r="B29" s="65" t="s">
        <v>681</v>
      </c>
      <c r="C29" s="13">
        <v>3020</v>
      </c>
      <c r="D29" s="80">
        <v>2000</v>
      </c>
      <c r="E29" s="80">
        <v>2500</v>
      </c>
      <c r="F29" s="80">
        <v>4000</v>
      </c>
      <c r="G29" s="81">
        <v>6000</v>
      </c>
    </row>
    <row r="30" spans="1:7" ht="20.100000000000001" customHeight="1" x14ac:dyDescent="0.25">
      <c r="A30" s="52"/>
      <c r="B30" s="65" t="s">
        <v>682</v>
      </c>
      <c r="C30" s="13">
        <v>3021</v>
      </c>
      <c r="D30" s="80"/>
      <c r="E30" s="80"/>
      <c r="F30" s="80"/>
      <c r="G30" s="81"/>
    </row>
    <row r="31" spans="1:7" ht="20.100000000000001" customHeight="1" x14ac:dyDescent="0.25">
      <c r="A31" s="52"/>
      <c r="B31" s="65" t="s">
        <v>32</v>
      </c>
      <c r="C31" s="13">
        <v>3022</v>
      </c>
      <c r="D31" s="80"/>
      <c r="E31" s="80"/>
      <c r="F31" s="80"/>
      <c r="G31" s="81"/>
    </row>
    <row r="32" spans="1:7" ht="20.100000000000001" customHeight="1" x14ac:dyDescent="0.25">
      <c r="A32" s="52"/>
      <c r="B32" s="353" t="s">
        <v>133</v>
      </c>
      <c r="C32" s="357">
        <v>3023</v>
      </c>
      <c r="D32" s="358">
        <f>D33+D34+D35</f>
        <v>62000</v>
      </c>
      <c r="E32" s="358">
        <f t="shared" ref="E32:G32" si="5">E33+E34+E35</f>
        <v>132500</v>
      </c>
      <c r="F32" s="358">
        <f t="shared" si="5"/>
        <v>195000</v>
      </c>
      <c r="G32" s="358">
        <f t="shared" si="5"/>
        <v>232900</v>
      </c>
    </row>
    <row r="33" spans="1:7" ht="20.100000000000001" customHeight="1" x14ac:dyDescent="0.25">
      <c r="A33" s="52"/>
      <c r="B33" s="65" t="s">
        <v>683</v>
      </c>
      <c r="C33" s="13">
        <v>3024</v>
      </c>
      <c r="D33" s="80"/>
      <c r="E33" s="80"/>
      <c r="F33" s="80"/>
      <c r="G33" s="81"/>
    </row>
    <row r="34" spans="1:7" ht="34.5" customHeight="1" x14ac:dyDescent="0.25">
      <c r="A34" s="52"/>
      <c r="B34" s="65" t="s">
        <v>684</v>
      </c>
      <c r="C34" s="13">
        <v>3025</v>
      </c>
      <c r="D34" s="80">
        <v>60000</v>
      </c>
      <c r="E34" s="80">
        <v>128000</v>
      </c>
      <c r="F34" s="80">
        <v>190000</v>
      </c>
      <c r="G34" s="81">
        <v>225400</v>
      </c>
    </row>
    <row r="35" spans="1:7" ht="20.100000000000001" customHeight="1" x14ac:dyDescent="0.25">
      <c r="A35" s="52"/>
      <c r="B35" s="65" t="s">
        <v>685</v>
      </c>
      <c r="C35" s="13">
        <v>3026</v>
      </c>
      <c r="D35" s="99">
        <v>2000</v>
      </c>
      <c r="E35" s="99">
        <v>4500</v>
      </c>
      <c r="F35" s="99">
        <v>5000</v>
      </c>
      <c r="G35" s="102">
        <v>7500</v>
      </c>
    </row>
    <row r="36" spans="1:7" ht="20.100000000000001" customHeight="1" x14ac:dyDescent="0.25">
      <c r="A36" s="52"/>
      <c r="B36" s="65" t="s">
        <v>686</v>
      </c>
      <c r="C36" s="13">
        <v>3027</v>
      </c>
      <c r="D36" s="80"/>
      <c r="E36" s="80"/>
      <c r="F36" s="80"/>
      <c r="G36" s="81"/>
    </row>
    <row r="37" spans="1:7" ht="20.100000000000001" customHeight="1" x14ac:dyDescent="0.25">
      <c r="A37" s="52"/>
      <c r="B37" s="65" t="s">
        <v>687</v>
      </c>
      <c r="C37" s="13">
        <v>3028</v>
      </c>
      <c r="D37" s="80">
        <f>D32-D26</f>
        <v>59500</v>
      </c>
      <c r="E37" s="80">
        <f t="shared" ref="E37:G37" si="6">E32-E26</f>
        <v>128500</v>
      </c>
      <c r="F37" s="80">
        <f t="shared" si="6"/>
        <v>189000</v>
      </c>
      <c r="G37" s="80">
        <f t="shared" si="6"/>
        <v>224900</v>
      </c>
    </row>
    <row r="38" spans="1:7" ht="26.25" customHeight="1" x14ac:dyDescent="0.25">
      <c r="A38" s="52"/>
      <c r="B38" s="66" t="s">
        <v>688</v>
      </c>
      <c r="C38" s="13"/>
      <c r="D38" s="80"/>
      <c r="E38" s="80"/>
      <c r="F38" s="80"/>
      <c r="G38" s="81"/>
    </row>
    <row r="39" spans="1:7" ht="20.100000000000001" customHeight="1" x14ac:dyDescent="0.25">
      <c r="A39" s="52"/>
      <c r="B39" s="353" t="s">
        <v>689</v>
      </c>
      <c r="C39" s="357">
        <v>3029</v>
      </c>
      <c r="D39" s="355">
        <f>D40+D41+D42+D43+D44+D45+D46</f>
        <v>23000</v>
      </c>
      <c r="E39" s="355">
        <f t="shared" ref="E39:G39" si="7">E40+E41+E42+E43+E44+E45+E46</f>
        <v>25000</v>
      </c>
      <c r="F39" s="355">
        <f t="shared" si="7"/>
        <v>62000</v>
      </c>
      <c r="G39" s="355">
        <f t="shared" si="7"/>
        <v>89000</v>
      </c>
    </row>
    <row r="40" spans="1:7" ht="20.100000000000001" customHeight="1" x14ac:dyDescent="0.25">
      <c r="A40" s="52"/>
      <c r="B40" s="65" t="s">
        <v>33</v>
      </c>
      <c r="C40" s="13">
        <v>3030</v>
      </c>
      <c r="D40" s="80"/>
      <c r="E40" s="80"/>
      <c r="F40" s="80"/>
      <c r="G40" s="81"/>
    </row>
    <row r="41" spans="1:7" ht="20.100000000000001" customHeight="1" x14ac:dyDescent="0.25">
      <c r="A41" s="52"/>
      <c r="B41" s="65" t="s">
        <v>690</v>
      </c>
      <c r="C41" s="13">
        <v>3031</v>
      </c>
      <c r="D41" s="80"/>
      <c r="E41" s="80"/>
      <c r="F41" s="80">
        <v>35000</v>
      </c>
      <c r="G41" s="81">
        <v>60000</v>
      </c>
    </row>
    <row r="42" spans="1:7" ht="20.100000000000001" customHeight="1" x14ac:dyDescent="0.25">
      <c r="A42" s="52"/>
      <c r="B42" s="65" t="s">
        <v>691</v>
      </c>
      <c r="C42" s="13">
        <v>3032</v>
      </c>
      <c r="D42" s="80"/>
      <c r="E42" s="80"/>
      <c r="F42" s="80"/>
      <c r="G42" s="81"/>
    </row>
    <row r="43" spans="1:7" ht="20.100000000000001" customHeight="1" x14ac:dyDescent="0.25">
      <c r="A43" s="52"/>
      <c r="B43" s="65" t="s">
        <v>692</v>
      </c>
      <c r="C43" s="13">
        <v>3033</v>
      </c>
      <c r="D43" s="80">
        <v>20000</v>
      </c>
      <c r="E43" s="80">
        <v>20000</v>
      </c>
      <c r="F43" s="80">
        <v>20000</v>
      </c>
      <c r="G43" s="81">
        <v>20000</v>
      </c>
    </row>
    <row r="44" spans="1:7" ht="20.100000000000001" customHeight="1" x14ac:dyDescent="0.25">
      <c r="A44" s="52"/>
      <c r="B44" s="65" t="s">
        <v>693</v>
      </c>
      <c r="C44" s="13">
        <v>3034</v>
      </c>
      <c r="D44" s="80"/>
      <c r="E44" s="80"/>
      <c r="F44" s="80"/>
      <c r="G44" s="81"/>
    </row>
    <row r="45" spans="1:7" ht="20.100000000000001" customHeight="1" x14ac:dyDescent="0.25">
      <c r="A45" s="52"/>
      <c r="B45" s="65" t="s">
        <v>694</v>
      </c>
      <c r="C45" s="13">
        <v>3035</v>
      </c>
      <c r="D45" s="80">
        <v>3000</v>
      </c>
      <c r="E45" s="80">
        <v>5000</v>
      </c>
      <c r="F45" s="80">
        <v>7000</v>
      </c>
      <c r="G45" s="81">
        <v>9000</v>
      </c>
    </row>
    <row r="46" spans="1:7" ht="20.100000000000001" customHeight="1" x14ac:dyDescent="0.25">
      <c r="A46" s="52"/>
      <c r="B46" s="65" t="s">
        <v>764</v>
      </c>
      <c r="C46" s="13">
        <v>3036</v>
      </c>
      <c r="D46" s="80"/>
      <c r="E46" s="80"/>
      <c r="F46" s="80"/>
      <c r="G46" s="81"/>
    </row>
    <row r="47" spans="1:7" ht="20.100000000000001" customHeight="1" x14ac:dyDescent="0.25">
      <c r="A47" s="52"/>
      <c r="B47" s="353" t="s">
        <v>695</v>
      </c>
      <c r="C47" s="357">
        <v>3037</v>
      </c>
      <c r="D47" s="355">
        <f>D48+D49+D50+D51+D52+D53+D54+D55</f>
        <v>34029</v>
      </c>
      <c r="E47" s="355">
        <f t="shared" ref="E47:G47" si="8">E48+E49+E50+E51+E52+E53+E54+E55</f>
        <v>49603</v>
      </c>
      <c r="F47" s="355">
        <f t="shared" si="8"/>
        <v>59773</v>
      </c>
      <c r="G47" s="355">
        <f t="shared" si="8"/>
        <v>69905</v>
      </c>
    </row>
    <row r="48" spans="1:7" ht="20.100000000000001" customHeight="1" x14ac:dyDescent="0.25">
      <c r="A48" s="52"/>
      <c r="B48" s="65" t="s">
        <v>696</v>
      </c>
      <c r="C48" s="13">
        <v>3038</v>
      </c>
      <c r="D48" s="80"/>
      <c r="E48" s="80"/>
      <c r="F48" s="80"/>
      <c r="G48" s="81"/>
    </row>
    <row r="49" spans="1:7" ht="20.100000000000001" customHeight="1" x14ac:dyDescent="0.25">
      <c r="A49" s="52"/>
      <c r="B49" s="65" t="s">
        <v>690</v>
      </c>
      <c r="C49" s="13">
        <v>3039</v>
      </c>
      <c r="D49" s="80">
        <v>13000</v>
      </c>
      <c r="E49" s="80">
        <v>27000</v>
      </c>
      <c r="F49" s="80">
        <v>37000</v>
      </c>
      <c r="G49" s="81">
        <v>49000</v>
      </c>
    </row>
    <row r="50" spans="1:7" ht="20.100000000000001" customHeight="1" x14ac:dyDescent="0.25">
      <c r="A50" s="52"/>
      <c r="B50" s="65" t="s">
        <v>691</v>
      </c>
      <c r="C50" s="13">
        <v>3040</v>
      </c>
      <c r="D50" s="80"/>
      <c r="E50" s="80"/>
      <c r="F50" s="80"/>
      <c r="G50" s="81"/>
    </row>
    <row r="51" spans="1:7" ht="20.100000000000001" customHeight="1" x14ac:dyDescent="0.25">
      <c r="A51" s="52"/>
      <c r="B51" s="65" t="s">
        <v>692</v>
      </c>
      <c r="C51" s="13">
        <v>3041</v>
      </c>
      <c r="D51" s="100">
        <v>20000</v>
      </c>
      <c r="E51" s="100">
        <v>20000</v>
      </c>
      <c r="F51" s="100">
        <v>20000</v>
      </c>
      <c r="G51" s="101">
        <v>20000</v>
      </c>
    </row>
    <row r="52" spans="1:7" ht="20.100000000000001" customHeight="1" x14ac:dyDescent="0.25">
      <c r="A52" s="52"/>
      <c r="B52" s="65" t="s">
        <v>693</v>
      </c>
      <c r="C52" s="49">
        <v>3042</v>
      </c>
      <c r="D52" s="80"/>
      <c r="E52" s="80"/>
      <c r="F52" s="80"/>
      <c r="G52" s="81"/>
    </row>
    <row r="53" spans="1:7" ht="20.100000000000001" customHeight="1" x14ac:dyDescent="0.25">
      <c r="A53" s="52"/>
      <c r="B53" s="65" t="s">
        <v>697</v>
      </c>
      <c r="C53" s="49">
        <v>3043</v>
      </c>
      <c r="D53" s="80"/>
      <c r="E53" s="80"/>
      <c r="F53" s="80"/>
      <c r="G53" s="81"/>
    </row>
    <row r="54" spans="1:7" ht="20.100000000000001" customHeight="1" x14ac:dyDescent="0.25">
      <c r="A54" s="52"/>
      <c r="B54" s="65" t="s">
        <v>698</v>
      </c>
      <c r="C54" s="49">
        <v>3044</v>
      </c>
      <c r="D54" s="80"/>
      <c r="E54" s="80"/>
      <c r="F54" s="80"/>
      <c r="G54" s="81"/>
    </row>
    <row r="55" spans="1:7" ht="20.100000000000001" customHeight="1" x14ac:dyDescent="0.25">
      <c r="A55" s="52"/>
      <c r="B55" s="65" t="s">
        <v>699</v>
      </c>
      <c r="C55" s="49">
        <v>3045</v>
      </c>
      <c r="D55" s="80">
        <v>1029</v>
      </c>
      <c r="E55" s="80">
        <v>2603</v>
      </c>
      <c r="F55" s="80">
        <v>2773</v>
      </c>
      <c r="G55" s="81">
        <v>905</v>
      </c>
    </row>
    <row r="56" spans="1:7" ht="20.100000000000001" customHeight="1" x14ac:dyDescent="0.25">
      <c r="A56" s="52"/>
      <c r="B56" s="65" t="s">
        <v>700</v>
      </c>
      <c r="C56" s="49">
        <v>3046</v>
      </c>
      <c r="D56" s="80"/>
      <c r="E56" s="80"/>
      <c r="F56" s="80">
        <f t="shared" ref="F56:G56" si="9">F39-F47</f>
        <v>2227</v>
      </c>
      <c r="G56" s="80">
        <f t="shared" si="9"/>
        <v>19095</v>
      </c>
    </row>
    <row r="57" spans="1:7" ht="20.100000000000001" customHeight="1" x14ac:dyDescent="0.25">
      <c r="A57" s="52"/>
      <c r="B57" s="65" t="s">
        <v>701</v>
      </c>
      <c r="C57" s="49">
        <v>3047</v>
      </c>
      <c r="D57" s="79">
        <f>D47-D39</f>
        <v>11029</v>
      </c>
      <c r="E57" s="79">
        <f t="shared" ref="E57" si="10">E47-E39</f>
        <v>24603</v>
      </c>
      <c r="F57" s="79"/>
      <c r="G57" s="79"/>
    </row>
    <row r="58" spans="1:7" ht="20.100000000000001" customHeight="1" x14ac:dyDescent="0.25">
      <c r="A58" s="52"/>
      <c r="B58" s="66" t="s">
        <v>702</v>
      </c>
      <c r="C58" s="49">
        <v>3048</v>
      </c>
      <c r="D58" s="79">
        <f>D9+D26+D39</f>
        <v>360624</v>
      </c>
      <c r="E58" s="79">
        <f t="shared" ref="E58:G58" si="11">E9+E26+E39</f>
        <v>691204</v>
      </c>
      <c r="F58" s="79">
        <f t="shared" si="11"/>
        <v>984355</v>
      </c>
      <c r="G58" s="79">
        <f t="shared" si="11"/>
        <v>1244365</v>
      </c>
    </row>
    <row r="59" spans="1:7" ht="20.100000000000001" customHeight="1" x14ac:dyDescent="0.25">
      <c r="A59" s="52"/>
      <c r="B59" s="66" t="s">
        <v>703</v>
      </c>
      <c r="C59" s="49">
        <v>3049</v>
      </c>
      <c r="D59" s="79">
        <f>D14+D32+D47</f>
        <v>369624</v>
      </c>
      <c r="E59" s="79">
        <f t="shared" ref="E59:G59" si="12">E14+E32+E47</f>
        <v>703204</v>
      </c>
      <c r="F59" s="79">
        <f t="shared" si="12"/>
        <v>993355</v>
      </c>
      <c r="G59" s="79">
        <f t="shared" si="12"/>
        <v>1251365</v>
      </c>
    </row>
    <row r="60" spans="1:7" ht="20.100000000000001" customHeight="1" x14ac:dyDescent="0.25">
      <c r="A60" s="52"/>
      <c r="B60" s="353" t="s">
        <v>704</v>
      </c>
      <c r="C60" s="359">
        <v>3050</v>
      </c>
      <c r="D60" s="360"/>
      <c r="E60" s="360"/>
      <c r="F60" s="360"/>
      <c r="G60" s="360"/>
    </row>
    <row r="61" spans="1:7" ht="20.100000000000001" customHeight="1" x14ac:dyDescent="0.25">
      <c r="A61" s="52"/>
      <c r="B61" s="353" t="s">
        <v>705</v>
      </c>
      <c r="C61" s="359">
        <v>3051</v>
      </c>
      <c r="D61" s="360">
        <f>D59-D58</f>
        <v>9000</v>
      </c>
      <c r="E61" s="360">
        <f t="shared" ref="E61:G61" si="13">E59-E58</f>
        <v>12000</v>
      </c>
      <c r="F61" s="360">
        <f t="shared" si="13"/>
        <v>9000</v>
      </c>
      <c r="G61" s="360">
        <f t="shared" si="13"/>
        <v>7000</v>
      </c>
    </row>
    <row r="62" spans="1:7" ht="20.100000000000001" customHeight="1" x14ac:dyDescent="0.25">
      <c r="A62" s="52"/>
      <c r="B62" s="353" t="s">
        <v>706</v>
      </c>
      <c r="C62" s="359">
        <v>3052</v>
      </c>
      <c r="D62" s="360">
        <v>19000</v>
      </c>
      <c r="E62" s="360">
        <v>19000</v>
      </c>
      <c r="F62" s="360">
        <v>19000</v>
      </c>
      <c r="G62" s="361">
        <v>19000</v>
      </c>
    </row>
    <row r="63" spans="1:7" ht="24" customHeight="1" x14ac:dyDescent="0.25">
      <c r="A63" s="52"/>
      <c r="B63" s="66" t="s">
        <v>707</v>
      </c>
      <c r="C63" s="49">
        <v>3053</v>
      </c>
      <c r="D63" s="79"/>
      <c r="E63" s="79"/>
      <c r="F63" s="79"/>
      <c r="G63" s="105"/>
    </row>
    <row r="64" spans="1:7" ht="24" customHeight="1" x14ac:dyDescent="0.25">
      <c r="A64" s="52"/>
      <c r="B64" s="66" t="s">
        <v>788</v>
      </c>
      <c r="C64" s="49">
        <v>3054</v>
      </c>
      <c r="D64" s="79"/>
      <c r="E64" s="79"/>
      <c r="F64" s="79"/>
      <c r="G64" s="105"/>
    </row>
    <row r="65" spans="2:7" ht="20.100000000000001" customHeight="1" x14ac:dyDescent="0.25">
      <c r="B65" s="362" t="s">
        <v>708</v>
      </c>
      <c r="C65" s="842">
        <v>3055</v>
      </c>
      <c r="D65" s="838">
        <v>10000</v>
      </c>
      <c r="E65" s="838">
        <v>7000</v>
      </c>
      <c r="F65" s="838">
        <v>10000</v>
      </c>
      <c r="G65" s="840">
        <v>12000</v>
      </c>
    </row>
    <row r="66" spans="2:7" ht="13.5" customHeight="1" thickBot="1" x14ac:dyDescent="0.3">
      <c r="B66" s="363" t="s">
        <v>709</v>
      </c>
      <c r="C66" s="843"/>
      <c r="D66" s="839"/>
      <c r="E66" s="839"/>
      <c r="F66" s="839"/>
      <c r="G66" s="841"/>
    </row>
    <row r="67" spans="2:7" x14ac:dyDescent="0.25">
      <c r="B67" s="2"/>
      <c r="D67" s="730">
        <f>D60-D61+D62+D63-D64</f>
        <v>10000</v>
      </c>
      <c r="E67" s="730">
        <f t="shared" ref="E67:G67" si="14">E60-E61+E62+E63-E64</f>
        <v>7000</v>
      </c>
      <c r="F67" s="730">
        <f t="shared" si="14"/>
        <v>10000</v>
      </c>
      <c r="G67" s="730">
        <f t="shared" si="14"/>
        <v>12000</v>
      </c>
    </row>
    <row r="68" spans="2:7" x14ac:dyDescent="0.25">
      <c r="B68" s="2"/>
    </row>
  </sheetData>
  <mergeCells count="10">
    <mergeCell ref="D65:D66"/>
    <mergeCell ref="E65:E66"/>
    <mergeCell ref="F65:F66"/>
    <mergeCell ref="G65:G66"/>
    <mergeCell ref="B2:G2"/>
    <mergeCell ref="B3:G3"/>
    <mergeCell ref="C65:C66"/>
    <mergeCell ref="D5:G5"/>
    <mergeCell ref="B5:B6"/>
    <mergeCell ref="C5:C6"/>
  </mergeCells>
  <pageMargins left="0.11811023622047245" right="0.31496062992125984" top="0.74803149606299213" bottom="0.74803149606299213" header="0.31496062992125984" footer="0.31496062992125984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0.59999389629810485"/>
  </sheetPr>
  <dimension ref="B1:J23"/>
  <sheetViews>
    <sheetView showGridLines="0" zoomScale="85" zoomScaleNormal="85" workbookViewId="0">
      <selection activeCell="D18" sqref="D18"/>
    </sheetView>
  </sheetViews>
  <sheetFormatPr defaultColWidth="9.140625" defaultRowHeight="15" x14ac:dyDescent="0.2"/>
  <cols>
    <col min="1" max="1" width="3.85546875" style="4" customWidth="1"/>
    <col min="2" max="6" width="30.140625" style="4" customWidth="1"/>
    <col min="7" max="7" width="35.5703125" style="4" customWidth="1"/>
    <col min="8" max="8" width="18.85546875" style="4" customWidth="1"/>
    <col min="9" max="9" width="15.5703125" style="4" customWidth="1"/>
    <col min="10" max="16384" width="9.140625" style="4"/>
  </cols>
  <sheetData>
    <row r="1" spans="2:10" ht="18" x14ac:dyDescent="0.25">
      <c r="B1" s="107"/>
      <c r="C1" s="107"/>
      <c r="D1" s="107"/>
      <c r="E1" s="107"/>
      <c r="F1" s="107"/>
      <c r="G1" s="127" t="s">
        <v>359</v>
      </c>
    </row>
    <row r="2" spans="2:10" ht="15.75" x14ac:dyDescent="0.25">
      <c r="B2" s="107"/>
      <c r="C2" s="107"/>
      <c r="D2" s="107"/>
      <c r="E2" s="107"/>
      <c r="F2" s="107"/>
    </row>
    <row r="5" spans="2:10" ht="22.5" customHeight="1" x14ac:dyDescent="0.3">
      <c r="B5" s="849" t="s">
        <v>223</v>
      </c>
      <c r="C5" s="849"/>
      <c r="D5" s="849"/>
      <c r="E5" s="849"/>
      <c r="F5" s="849"/>
      <c r="G5" s="849"/>
      <c r="H5" s="107"/>
      <c r="I5" s="107"/>
    </row>
    <row r="6" spans="2:10" ht="15.75" x14ac:dyDescent="0.25">
      <c r="G6" s="62"/>
      <c r="H6" s="62"/>
      <c r="I6" s="62"/>
    </row>
    <row r="7" spans="2:10" ht="15.75" thickBot="1" x14ac:dyDescent="0.25">
      <c r="G7" s="106" t="s">
        <v>46</v>
      </c>
    </row>
    <row r="8" spans="2:10" s="108" customFormat="1" ht="18" customHeight="1" x14ac:dyDescent="0.25">
      <c r="B8" s="850" t="s">
        <v>867</v>
      </c>
      <c r="C8" s="851"/>
      <c r="D8" s="851"/>
      <c r="E8" s="851"/>
      <c r="F8" s="851"/>
      <c r="G8" s="852"/>
      <c r="J8" s="109"/>
    </row>
    <row r="9" spans="2:10" s="108" customFormat="1" ht="21.75" customHeight="1" thickBot="1" x14ac:dyDescent="0.3">
      <c r="B9" s="853"/>
      <c r="C9" s="854"/>
      <c r="D9" s="854"/>
      <c r="E9" s="854"/>
      <c r="F9" s="854"/>
      <c r="G9" s="855"/>
    </row>
    <row r="10" spans="2:10" s="108" customFormat="1" ht="60.75" customHeight="1" x14ac:dyDescent="0.25">
      <c r="B10" s="343" t="s">
        <v>224</v>
      </c>
      <c r="C10" s="347" t="s">
        <v>24</v>
      </c>
      <c r="D10" s="347" t="s">
        <v>225</v>
      </c>
      <c r="E10" s="347" t="s">
        <v>390</v>
      </c>
      <c r="F10" s="347" t="s">
        <v>226</v>
      </c>
      <c r="G10" s="348" t="s">
        <v>389</v>
      </c>
    </row>
    <row r="11" spans="2:10" s="108" customFormat="1" ht="17.25" customHeight="1" thickBot="1" x14ac:dyDescent="0.3">
      <c r="B11" s="110"/>
      <c r="C11" s="126">
        <v>1</v>
      </c>
      <c r="D11" s="126">
        <v>2</v>
      </c>
      <c r="E11" s="126">
        <v>3</v>
      </c>
      <c r="F11" s="126" t="s">
        <v>227</v>
      </c>
      <c r="G11" s="111">
        <v>5</v>
      </c>
    </row>
    <row r="12" spans="2:10" s="108" customFormat="1" ht="33" customHeight="1" x14ac:dyDescent="0.25">
      <c r="B12" s="112" t="s">
        <v>228</v>
      </c>
      <c r="C12" s="95"/>
      <c r="D12" s="95"/>
      <c r="E12" s="95"/>
      <c r="F12" s="95"/>
      <c r="G12" s="113"/>
    </row>
    <row r="13" spans="2:10" s="108" customFormat="1" ht="33" customHeight="1" x14ac:dyDescent="0.25">
      <c r="B13" s="114" t="s">
        <v>229</v>
      </c>
      <c r="C13" s="75"/>
      <c r="D13" s="75"/>
      <c r="E13" s="75"/>
      <c r="F13" s="75"/>
      <c r="G13" s="115"/>
    </row>
    <row r="14" spans="2:10" s="108" customFormat="1" ht="33" customHeight="1" thickBot="1" x14ac:dyDescent="0.3">
      <c r="B14" s="116" t="s">
        <v>21</v>
      </c>
      <c r="C14" s="77"/>
      <c r="D14" s="77"/>
      <c r="E14" s="77"/>
      <c r="F14" s="77"/>
      <c r="G14" s="117"/>
    </row>
    <row r="15" spans="2:10" s="108" customFormat="1" ht="42.75" customHeight="1" thickBot="1" x14ac:dyDescent="0.3">
      <c r="B15" s="118"/>
      <c r="C15" s="119"/>
      <c r="D15" s="2"/>
      <c r="E15" s="120"/>
      <c r="F15" s="121" t="s">
        <v>46</v>
      </c>
      <c r="G15" s="121"/>
    </row>
    <row r="16" spans="2:10" s="108" customFormat="1" ht="33" customHeight="1" x14ac:dyDescent="0.25">
      <c r="B16" s="856" t="s">
        <v>868</v>
      </c>
      <c r="C16" s="857"/>
      <c r="D16" s="857"/>
      <c r="E16" s="857"/>
      <c r="F16" s="858"/>
      <c r="G16" s="55"/>
    </row>
    <row r="17" spans="2:7" s="108" customFormat="1" ht="18.75" thickBot="1" x14ac:dyDescent="0.3">
      <c r="B17" s="344"/>
      <c r="C17" s="345" t="s">
        <v>230</v>
      </c>
      <c r="D17" s="345" t="s">
        <v>231</v>
      </c>
      <c r="E17" s="345" t="s">
        <v>232</v>
      </c>
      <c r="F17" s="346" t="s">
        <v>233</v>
      </c>
      <c r="G17" s="122"/>
    </row>
    <row r="18" spans="2:7" s="108" customFormat="1" ht="33" customHeight="1" x14ac:dyDescent="0.25">
      <c r="B18" s="112" t="s">
        <v>228</v>
      </c>
      <c r="C18" s="95"/>
      <c r="D18" s="95"/>
      <c r="E18" s="95"/>
      <c r="F18" s="98"/>
      <c r="G18" s="4"/>
    </row>
    <row r="19" spans="2:7" ht="33" customHeight="1" x14ac:dyDescent="0.2">
      <c r="B19" s="123" t="s">
        <v>229</v>
      </c>
      <c r="C19" s="75"/>
      <c r="D19" s="75"/>
      <c r="E19" s="96"/>
      <c r="F19" s="76"/>
    </row>
    <row r="20" spans="2:7" ht="33" customHeight="1" thickBot="1" x14ac:dyDescent="0.25">
      <c r="B20" s="116" t="s">
        <v>21</v>
      </c>
      <c r="C20" s="77"/>
      <c r="D20" s="124"/>
      <c r="E20" s="125"/>
      <c r="F20" s="78"/>
    </row>
    <row r="21" spans="2:7" ht="33" customHeight="1" x14ac:dyDescent="0.2">
      <c r="G21" s="106"/>
    </row>
    <row r="22" spans="2:7" ht="18.75" customHeight="1" x14ac:dyDescent="0.2">
      <c r="B22" s="848" t="s">
        <v>806</v>
      </c>
      <c r="C22" s="848"/>
      <c r="D22" s="848"/>
      <c r="E22" s="848"/>
      <c r="F22" s="848"/>
      <c r="G22" s="848"/>
    </row>
    <row r="23" spans="2:7" ht="18.75" customHeight="1" x14ac:dyDescent="0.2"/>
  </sheetData>
  <mergeCells count="4">
    <mergeCell ref="B22:G22"/>
    <mergeCell ref="B5:G5"/>
    <mergeCell ref="B8:G9"/>
    <mergeCell ref="B16:F1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59999389629810485"/>
  </sheetPr>
  <dimension ref="B1:S60"/>
  <sheetViews>
    <sheetView showGridLines="0" zoomScale="70" zoomScaleNormal="70" workbookViewId="0">
      <selection activeCell="M15" sqref="M15"/>
    </sheetView>
  </sheetViews>
  <sheetFormatPr defaultColWidth="9.140625" defaultRowHeight="15" x14ac:dyDescent="0.2"/>
  <cols>
    <col min="1" max="1" width="4" style="4" customWidth="1"/>
    <col min="2" max="2" width="7.7109375" style="4" customWidth="1"/>
    <col min="3" max="3" width="73.7109375" style="4" customWidth="1"/>
    <col min="4" max="9" width="20.7109375" style="4" customWidth="1"/>
    <col min="10" max="10" width="12.28515625" style="4" customWidth="1"/>
    <col min="11" max="11" width="13.42578125" style="4" customWidth="1"/>
    <col min="12" max="12" width="11.28515625" style="4" customWidth="1"/>
    <col min="13" max="13" width="12.42578125" style="4" customWidth="1"/>
    <col min="14" max="14" width="14.42578125" style="4" customWidth="1"/>
    <col min="15" max="15" width="15.140625" style="4" customWidth="1"/>
    <col min="16" max="16" width="11.28515625" style="4" customWidth="1"/>
    <col min="17" max="17" width="13.140625" style="4" customWidth="1"/>
    <col min="18" max="18" width="13" style="4" customWidth="1"/>
    <col min="19" max="19" width="14.140625" style="4" customWidth="1"/>
    <col min="20" max="20" width="26.5703125" style="4" customWidth="1"/>
    <col min="21" max="16384" width="9.140625" style="4"/>
  </cols>
  <sheetData>
    <row r="1" spans="2:19" ht="18" x14ac:dyDescent="0.25">
      <c r="I1" s="127" t="s">
        <v>358</v>
      </c>
    </row>
    <row r="3" spans="2:19" ht="18" x14ac:dyDescent="0.25">
      <c r="B3" s="865" t="s">
        <v>45</v>
      </c>
      <c r="C3" s="865"/>
      <c r="D3" s="865"/>
      <c r="E3" s="865"/>
      <c r="F3" s="865"/>
      <c r="G3" s="865"/>
      <c r="H3" s="865"/>
      <c r="I3" s="865"/>
    </row>
    <row r="4" spans="2:19" ht="16.5" thickBot="1" x14ac:dyDescent="0.3">
      <c r="C4" s="107"/>
      <c r="D4" s="107"/>
      <c r="E4" s="107"/>
      <c r="F4" s="107"/>
      <c r="G4" s="107"/>
      <c r="H4" s="107"/>
      <c r="I4" s="106" t="s">
        <v>46</v>
      </c>
    </row>
    <row r="5" spans="2:19" ht="25.5" customHeight="1" x14ac:dyDescent="0.2">
      <c r="B5" s="870" t="s">
        <v>256</v>
      </c>
      <c r="C5" s="876" t="s">
        <v>48</v>
      </c>
      <c r="D5" s="874" t="s">
        <v>865</v>
      </c>
      <c r="E5" s="868" t="s">
        <v>866</v>
      </c>
      <c r="F5" s="866" t="s">
        <v>841</v>
      </c>
      <c r="G5" s="860" t="s">
        <v>842</v>
      </c>
      <c r="H5" s="860" t="s">
        <v>843</v>
      </c>
      <c r="I5" s="862" t="s">
        <v>844</v>
      </c>
      <c r="J5" s="864"/>
      <c r="K5" s="2"/>
      <c r="L5" s="864"/>
      <c r="M5" s="859"/>
      <c r="N5" s="864"/>
      <c r="O5" s="859"/>
      <c r="P5" s="864"/>
      <c r="Q5" s="859"/>
      <c r="R5" s="859"/>
      <c r="S5" s="859"/>
    </row>
    <row r="6" spans="2:19" ht="36.75" customHeight="1" thickBot="1" x14ac:dyDescent="0.25">
      <c r="B6" s="871"/>
      <c r="C6" s="877"/>
      <c r="D6" s="875"/>
      <c r="E6" s="869"/>
      <c r="F6" s="867"/>
      <c r="G6" s="861"/>
      <c r="H6" s="861"/>
      <c r="I6" s="863"/>
      <c r="J6" s="864"/>
      <c r="K6" s="145"/>
      <c r="L6" s="864"/>
      <c r="M6" s="864"/>
      <c r="N6" s="864"/>
      <c r="O6" s="859"/>
      <c r="P6" s="864"/>
      <c r="Q6" s="859"/>
      <c r="R6" s="859"/>
      <c r="S6" s="859"/>
    </row>
    <row r="7" spans="2:19" ht="36" customHeight="1" x14ac:dyDescent="0.2">
      <c r="B7" s="128" t="s">
        <v>84</v>
      </c>
      <c r="C7" s="129" t="s">
        <v>115</v>
      </c>
      <c r="D7" s="130">
        <v>289140721</v>
      </c>
      <c r="E7" s="131">
        <v>248009069.23199999</v>
      </c>
      <c r="F7" s="130">
        <v>81687603.076026827</v>
      </c>
      <c r="G7" s="132">
        <v>166044123.20260102</v>
      </c>
      <c r="H7" s="132">
        <v>253303988.63191465</v>
      </c>
      <c r="I7" s="133">
        <v>355811930.36919814</v>
      </c>
    </row>
    <row r="8" spans="2:19" ht="36" customHeight="1" x14ac:dyDescent="0.2">
      <c r="B8" s="134" t="s">
        <v>85</v>
      </c>
      <c r="C8" s="135" t="s">
        <v>116</v>
      </c>
      <c r="D8" s="136">
        <v>401302464</v>
      </c>
      <c r="E8" s="137">
        <v>343587732</v>
      </c>
      <c r="F8" s="136">
        <v>113386263</v>
      </c>
      <c r="G8" s="138">
        <v>230428493</v>
      </c>
      <c r="H8" s="138">
        <v>351465989</v>
      </c>
      <c r="I8" s="139">
        <v>494255377.27417719</v>
      </c>
    </row>
    <row r="9" spans="2:19" ht="36" customHeight="1" x14ac:dyDescent="0.2">
      <c r="B9" s="134" t="s">
        <v>86</v>
      </c>
      <c r="C9" s="135" t="s">
        <v>117</v>
      </c>
      <c r="D9" s="136">
        <v>462099787.296</v>
      </c>
      <c r="E9" s="137">
        <f>E8*1.1515</f>
        <v>395641273.398</v>
      </c>
      <c r="F9" s="136">
        <v>130564282</v>
      </c>
      <c r="G9" s="138">
        <v>265338409</v>
      </c>
      <c r="H9" s="138">
        <v>404713086</v>
      </c>
      <c r="I9" s="139">
        <v>569135067</v>
      </c>
    </row>
    <row r="10" spans="2:19" ht="36" customHeight="1" x14ac:dyDescent="0.2">
      <c r="B10" s="134" t="s">
        <v>87</v>
      </c>
      <c r="C10" s="135" t="s">
        <v>118</v>
      </c>
      <c r="D10" s="136">
        <v>235</v>
      </c>
      <c r="E10" s="137">
        <f>E11+E12</f>
        <v>210</v>
      </c>
      <c r="F10" s="137">
        <f t="shared" ref="F10:I10" si="0">F11+F12</f>
        <v>215</v>
      </c>
      <c r="G10" s="137">
        <f t="shared" si="0"/>
        <v>225</v>
      </c>
      <c r="H10" s="137">
        <f t="shared" si="0"/>
        <v>235</v>
      </c>
      <c r="I10" s="137">
        <f t="shared" si="0"/>
        <v>235</v>
      </c>
    </row>
    <row r="11" spans="2:19" ht="36" customHeight="1" x14ac:dyDescent="0.2">
      <c r="B11" s="134" t="s">
        <v>119</v>
      </c>
      <c r="C11" s="140" t="s">
        <v>120</v>
      </c>
      <c r="D11" s="136">
        <v>213</v>
      </c>
      <c r="E11" s="137">
        <v>188</v>
      </c>
      <c r="F11" s="136">
        <v>192</v>
      </c>
      <c r="G11" s="138">
        <v>198</v>
      </c>
      <c r="H11" s="138">
        <v>206</v>
      </c>
      <c r="I11" s="139">
        <v>206</v>
      </c>
      <c r="K11" s="729"/>
    </row>
    <row r="12" spans="2:19" ht="36" customHeight="1" x14ac:dyDescent="0.2">
      <c r="B12" s="134" t="s">
        <v>121</v>
      </c>
      <c r="C12" s="140" t="s">
        <v>122</v>
      </c>
      <c r="D12" s="136">
        <v>22</v>
      </c>
      <c r="E12" s="137">
        <v>22</v>
      </c>
      <c r="F12" s="136">
        <v>23</v>
      </c>
      <c r="G12" s="138">
        <v>27</v>
      </c>
      <c r="H12" s="138">
        <v>29</v>
      </c>
      <c r="I12" s="139">
        <v>29</v>
      </c>
    </row>
    <row r="13" spans="2:19" ht="36" customHeight="1" x14ac:dyDescent="0.2">
      <c r="B13" s="134" t="s">
        <v>76</v>
      </c>
      <c r="C13" s="141" t="s">
        <v>51</v>
      </c>
      <c r="D13" s="136"/>
      <c r="E13" s="137"/>
      <c r="F13" s="136"/>
      <c r="G13" s="138"/>
      <c r="H13" s="138"/>
      <c r="I13" s="139"/>
    </row>
    <row r="14" spans="2:19" ht="36" customHeight="1" x14ac:dyDescent="0.2">
      <c r="B14" s="134" t="s">
        <v>77</v>
      </c>
      <c r="C14" s="141" t="s">
        <v>222</v>
      </c>
      <c r="D14" s="136"/>
      <c r="E14" s="137"/>
      <c r="F14" s="136"/>
      <c r="G14" s="138"/>
      <c r="H14" s="138"/>
      <c r="I14" s="139"/>
    </row>
    <row r="15" spans="2:19" ht="36" customHeight="1" x14ac:dyDescent="0.2">
      <c r="B15" s="134" t="s">
        <v>78</v>
      </c>
      <c r="C15" s="141" t="s">
        <v>52</v>
      </c>
      <c r="D15" s="136"/>
      <c r="E15" s="137"/>
      <c r="F15" s="136"/>
      <c r="G15" s="138"/>
      <c r="H15" s="138"/>
      <c r="I15" s="139"/>
    </row>
    <row r="16" spans="2:19" ht="36" customHeight="1" x14ac:dyDescent="0.2">
      <c r="B16" s="134" t="s">
        <v>123</v>
      </c>
      <c r="C16" s="141" t="s">
        <v>235</v>
      </c>
      <c r="D16" s="136"/>
      <c r="E16" s="137"/>
      <c r="F16" s="136"/>
      <c r="G16" s="138"/>
      <c r="H16" s="138"/>
      <c r="I16" s="139"/>
    </row>
    <row r="17" spans="2:9" ht="36" customHeight="1" x14ac:dyDescent="0.2">
      <c r="B17" s="134" t="s">
        <v>79</v>
      </c>
      <c r="C17" s="135" t="s">
        <v>53</v>
      </c>
      <c r="D17" s="136"/>
      <c r="E17" s="137"/>
      <c r="F17" s="136"/>
      <c r="G17" s="138"/>
      <c r="H17" s="138"/>
      <c r="I17" s="139"/>
    </row>
    <row r="18" spans="2:9" ht="36" customHeight="1" x14ac:dyDescent="0.2">
      <c r="B18" s="134" t="s">
        <v>80</v>
      </c>
      <c r="C18" s="142" t="s">
        <v>221</v>
      </c>
      <c r="D18" s="136"/>
      <c r="E18" s="137"/>
      <c r="F18" s="136"/>
      <c r="G18" s="138"/>
      <c r="H18" s="138"/>
      <c r="I18" s="139"/>
    </row>
    <row r="19" spans="2:9" ht="36" customHeight="1" x14ac:dyDescent="0.2">
      <c r="B19" s="134" t="s">
        <v>81</v>
      </c>
      <c r="C19" s="135" t="s">
        <v>54</v>
      </c>
      <c r="D19" s="136">
        <v>2500000</v>
      </c>
      <c r="E19" s="137">
        <v>1000000</v>
      </c>
      <c r="F19" s="136">
        <v>600000</v>
      </c>
      <c r="G19" s="138">
        <v>1200000</v>
      </c>
      <c r="H19" s="138">
        <v>1700000</v>
      </c>
      <c r="I19" s="139">
        <v>2500000</v>
      </c>
    </row>
    <row r="20" spans="2:9" ht="36" customHeight="1" x14ac:dyDescent="0.2">
      <c r="B20" s="134" t="s">
        <v>82</v>
      </c>
      <c r="C20" s="141" t="s">
        <v>234</v>
      </c>
      <c r="D20" s="136">
        <v>3</v>
      </c>
      <c r="E20" s="137">
        <v>3</v>
      </c>
      <c r="F20" s="136">
        <v>3</v>
      </c>
      <c r="G20" s="138">
        <v>3</v>
      </c>
      <c r="H20" s="138">
        <v>3</v>
      </c>
      <c r="I20" s="139">
        <v>3</v>
      </c>
    </row>
    <row r="21" spans="2:9" ht="36" customHeight="1" x14ac:dyDescent="0.2">
      <c r="B21" s="134" t="s">
        <v>110</v>
      </c>
      <c r="C21" s="135" t="s">
        <v>93</v>
      </c>
      <c r="D21" s="136"/>
      <c r="E21" s="137"/>
      <c r="F21" s="136"/>
      <c r="G21" s="138"/>
      <c r="H21" s="138"/>
      <c r="I21" s="139"/>
    </row>
    <row r="22" spans="2:9" ht="36" customHeight="1" x14ac:dyDescent="0.2">
      <c r="B22" s="134" t="s">
        <v>38</v>
      </c>
      <c r="C22" s="135" t="s">
        <v>237</v>
      </c>
      <c r="D22" s="136"/>
      <c r="E22" s="137"/>
      <c r="F22" s="136"/>
      <c r="G22" s="138"/>
      <c r="H22" s="138"/>
      <c r="I22" s="139"/>
    </row>
    <row r="23" spans="2:9" ht="36" customHeight="1" x14ac:dyDescent="0.2">
      <c r="B23" s="134" t="s">
        <v>111</v>
      </c>
      <c r="C23" s="135" t="s">
        <v>341</v>
      </c>
      <c r="D23" s="136">
        <v>2500000</v>
      </c>
      <c r="E23" s="137">
        <v>2500000</v>
      </c>
      <c r="F23" s="136">
        <v>625000</v>
      </c>
      <c r="G23" s="138">
        <v>1250000</v>
      </c>
      <c r="H23" s="138">
        <v>1875000</v>
      </c>
      <c r="I23" s="139">
        <v>2500000</v>
      </c>
    </row>
    <row r="24" spans="2:9" ht="36" customHeight="1" x14ac:dyDescent="0.2">
      <c r="B24" s="134" t="s">
        <v>124</v>
      </c>
      <c r="C24" s="135" t="s">
        <v>340</v>
      </c>
      <c r="D24" s="136">
        <v>3</v>
      </c>
      <c r="E24" s="137">
        <v>3</v>
      </c>
      <c r="F24" s="136">
        <v>3</v>
      </c>
      <c r="G24" s="138">
        <v>3</v>
      </c>
      <c r="H24" s="138">
        <v>3</v>
      </c>
      <c r="I24" s="139">
        <v>3</v>
      </c>
    </row>
    <row r="25" spans="2:9" ht="36" customHeight="1" x14ac:dyDescent="0.2">
      <c r="B25" s="134" t="s">
        <v>125</v>
      </c>
      <c r="C25" s="135" t="s">
        <v>201</v>
      </c>
      <c r="D25" s="136"/>
      <c r="E25" s="137"/>
      <c r="F25" s="136"/>
      <c r="G25" s="138"/>
      <c r="H25" s="138"/>
      <c r="I25" s="139"/>
    </row>
    <row r="26" spans="2:9" ht="36" customHeight="1" x14ac:dyDescent="0.2">
      <c r="B26" s="134" t="s">
        <v>126</v>
      </c>
      <c r="C26" s="135" t="s">
        <v>236</v>
      </c>
      <c r="D26" s="136"/>
      <c r="E26" s="137"/>
      <c r="F26" s="136"/>
      <c r="G26" s="138"/>
      <c r="H26" s="138"/>
      <c r="I26" s="139"/>
    </row>
    <row r="27" spans="2:9" ht="36" customHeight="1" x14ac:dyDescent="0.2">
      <c r="B27" s="134" t="s">
        <v>127</v>
      </c>
      <c r="C27" s="135" t="s">
        <v>55</v>
      </c>
      <c r="D27" s="136">
        <v>20000000</v>
      </c>
      <c r="E27" s="137">
        <v>18000000</v>
      </c>
      <c r="F27" s="136">
        <v>4500000</v>
      </c>
      <c r="G27" s="138">
        <v>9600000</v>
      </c>
      <c r="H27" s="138">
        <v>14000000</v>
      </c>
      <c r="I27" s="139">
        <v>20000000</v>
      </c>
    </row>
    <row r="28" spans="2:9" ht="36" customHeight="1" x14ac:dyDescent="0.2">
      <c r="B28" s="134" t="s">
        <v>128</v>
      </c>
      <c r="C28" s="135" t="s">
        <v>41</v>
      </c>
      <c r="D28" s="136">
        <v>1000000</v>
      </c>
      <c r="E28" s="137">
        <v>1000000</v>
      </c>
      <c r="F28" s="136">
        <v>300000</v>
      </c>
      <c r="G28" s="138">
        <v>750000</v>
      </c>
      <c r="H28" s="138">
        <v>950000</v>
      </c>
      <c r="I28" s="139">
        <v>1200000</v>
      </c>
    </row>
    <row r="29" spans="2:9" ht="36" customHeight="1" x14ac:dyDescent="0.2">
      <c r="B29" s="134" t="s">
        <v>112</v>
      </c>
      <c r="C29" s="143" t="s">
        <v>42</v>
      </c>
      <c r="D29" s="136"/>
      <c r="E29" s="137"/>
      <c r="F29" s="136"/>
      <c r="G29" s="138"/>
      <c r="H29" s="138"/>
      <c r="I29" s="139"/>
    </row>
    <row r="30" spans="2:9" ht="36" customHeight="1" x14ac:dyDescent="0.2">
      <c r="B30" s="134" t="s">
        <v>113</v>
      </c>
      <c r="C30" s="135" t="s">
        <v>56</v>
      </c>
      <c r="D30" s="136">
        <v>4000000</v>
      </c>
      <c r="E30" s="137">
        <v>4000000</v>
      </c>
      <c r="F30" s="136">
        <v>1600000</v>
      </c>
      <c r="G30" s="138">
        <v>2500000</v>
      </c>
      <c r="H30" s="138">
        <v>3200000</v>
      </c>
      <c r="I30" s="139">
        <v>4000000</v>
      </c>
    </row>
    <row r="31" spans="2:9" ht="36" customHeight="1" x14ac:dyDescent="0.2">
      <c r="B31" s="134" t="s">
        <v>200</v>
      </c>
      <c r="C31" s="135" t="s">
        <v>380</v>
      </c>
      <c r="D31" s="136"/>
      <c r="E31" s="137"/>
      <c r="F31" s="136"/>
      <c r="G31" s="138"/>
      <c r="H31" s="138"/>
      <c r="I31" s="139"/>
    </row>
    <row r="32" spans="2:9" ht="36" customHeight="1" x14ac:dyDescent="0.2">
      <c r="B32" s="134" t="s">
        <v>39</v>
      </c>
      <c r="C32" s="135" t="s">
        <v>57</v>
      </c>
      <c r="D32" s="136">
        <v>2000000</v>
      </c>
      <c r="E32" s="137">
        <v>2000000</v>
      </c>
      <c r="F32" s="136"/>
      <c r="G32" s="138"/>
      <c r="H32" s="138">
        <v>1500000</v>
      </c>
      <c r="I32" s="139">
        <v>1500000</v>
      </c>
    </row>
    <row r="33" spans="2:9" ht="36" customHeight="1" x14ac:dyDescent="0.2">
      <c r="B33" s="134" t="s">
        <v>129</v>
      </c>
      <c r="C33" s="135" t="s">
        <v>393</v>
      </c>
      <c r="D33" s="136"/>
      <c r="E33" s="137"/>
      <c r="F33" s="136"/>
      <c r="G33" s="138"/>
      <c r="H33" s="138"/>
      <c r="I33" s="139"/>
    </row>
    <row r="34" spans="2:9" ht="36" customHeight="1" x14ac:dyDescent="0.2">
      <c r="B34" s="134" t="s">
        <v>130</v>
      </c>
      <c r="C34" s="135" t="s">
        <v>58</v>
      </c>
      <c r="D34" s="136"/>
      <c r="E34" s="137"/>
      <c r="F34" s="136"/>
      <c r="G34" s="138"/>
      <c r="H34" s="138"/>
      <c r="I34" s="139"/>
    </row>
    <row r="35" spans="2:9" ht="36" customHeight="1" x14ac:dyDescent="0.2">
      <c r="B35" s="134" t="s">
        <v>114</v>
      </c>
      <c r="C35" s="135" t="s">
        <v>59</v>
      </c>
      <c r="D35" s="136">
        <v>12000000</v>
      </c>
      <c r="E35" s="137">
        <v>12000000</v>
      </c>
      <c r="F35" s="136">
        <v>900000</v>
      </c>
      <c r="G35" s="138">
        <v>5000000</v>
      </c>
      <c r="H35" s="138">
        <v>6000000</v>
      </c>
      <c r="I35" s="139">
        <v>12000000</v>
      </c>
    </row>
    <row r="36" spans="2:9" ht="36" customHeight="1" x14ac:dyDescent="0.2">
      <c r="B36" s="134" t="s">
        <v>131</v>
      </c>
      <c r="C36" s="135" t="s">
        <v>60</v>
      </c>
      <c r="D36" s="136"/>
      <c r="E36" s="137"/>
      <c r="F36" s="136"/>
      <c r="G36" s="138"/>
      <c r="H36" s="138"/>
      <c r="I36" s="139"/>
    </row>
    <row r="37" spans="2:9" ht="36" customHeight="1" x14ac:dyDescent="0.2">
      <c r="B37" s="395" t="s">
        <v>381</v>
      </c>
      <c r="C37" s="394" t="s">
        <v>61</v>
      </c>
      <c r="D37" s="387">
        <v>5000000</v>
      </c>
      <c r="E37" s="137">
        <v>5000000</v>
      </c>
      <c r="F37" s="391">
        <v>500000</v>
      </c>
      <c r="G37" s="138">
        <v>2500000</v>
      </c>
      <c r="H37" s="138">
        <v>3500000</v>
      </c>
      <c r="I37" s="393">
        <v>5000000</v>
      </c>
    </row>
    <row r="38" spans="2:9" s="261" customFormat="1" ht="36" customHeight="1" thickBot="1" x14ac:dyDescent="0.25">
      <c r="B38" s="384" t="s">
        <v>756</v>
      </c>
      <c r="C38" s="385" t="s">
        <v>757</v>
      </c>
      <c r="D38" s="388">
        <v>1000000</v>
      </c>
      <c r="E38" s="389">
        <v>1000000</v>
      </c>
      <c r="F38" s="390">
        <v>300000</v>
      </c>
      <c r="G38" s="392">
        <v>550000</v>
      </c>
      <c r="H38" s="392">
        <v>700000</v>
      </c>
      <c r="I38" s="386">
        <v>1000000</v>
      </c>
    </row>
    <row r="39" spans="2:9" x14ac:dyDescent="0.2">
      <c r="B39" s="120"/>
      <c r="C39" s="144"/>
      <c r="D39" s="704">
        <f t="shared" ref="D39:I39" si="1">D9+D19+D23+D27+D28+D30+D32+D35+D37</f>
        <v>511099787.296</v>
      </c>
      <c r="E39" s="704">
        <f t="shared" si="1"/>
        <v>441141273.398</v>
      </c>
      <c r="F39" s="704">
        <f t="shared" si="1"/>
        <v>139589282</v>
      </c>
      <c r="G39" s="704">
        <f t="shared" si="1"/>
        <v>288138409</v>
      </c>
      <c r="H39" s="704">
        <f t="shared" si="1"/>
        <v>437438086</v>
      </c>
      <c r="I39" s="704">
        <f t="shared" si="1"/>
        <v>617835067</v>
      </c>
    </row>
    <row r="40" spans="2:9" ht="19.5" customHeight="1" x14ac:dyDescent="0.2">
      <c r="B40" s="120"/>
      <c r="C40" s="873" t="s">
        <v>238</v>
      </c>
      <c r="D40" s="873"/>
      <c r="E40" s="144"/>
      <c r="F40" s="120"/>
      <c r="G40" s="120"/>
    </row>
    <row r="41" spans="2:9" ht="18.75" customHeight="1" x14ac:dyDescent="0.2">
      <c r="B41" s="120"/>
      <c r="C41" s="872" t="s">
        <v>794</v>
      </c>
      <c r="D41" s="872"/>
      <c r="E41" s="872"/>
      <c r="F41" s="144"/>
      <c r="G41" s="144"/>
      <c r="H41" s="144"/>
      <c r="I41" s="144"/>
    </row>
    <row r="42" spans="2:9" x14ac:dyDescent="0.2">
      <c r="B42" s="120"/>
      <c r="C42" s="144"/>
      <c r="D42" s="144"/>
      <c r="E42" s="144"/>
      <c r="F42" s="144"/>
      <c r="G42" s="144"/>
      <c r="H42" s="144"/>
      <c r="I42" s="144"/>
    </row>
    <row r="43" spans="2:9" ht="24" customHeight="1" x14ac:dyDescent="0.2"/>
    <row r="44" spans="2:9" x14ac:dyDescent="0.2">
      <c r="B44" s="120"/>
      <c r="C44" s="144"/>
    </row>
    <row r="45" spans="2:9" x14ac:dyDescent="0.2">
      <c r="B45" s="120"/>
    </row>
    <row r="46" spans="2:9" x14ac:dyDescent="0.2">
      <c r="B46" s="120"/>
      <c r="D46" s="144"/>
      <c r="E46" s="144"/>
      <c r="F46" s="144"/>
      <c r="G46" s="144"/>
      <c r="H46" s="144"/>
      <c r="I46" s="144"/>
    </row>
    <row r="47" spans="2:9" x14ac:dyDescent="0.2">
      <c r="B47" s="120"/>
      <c r="D47" s="144"/>
      <c r="E47" s="144"/>
      <c r="F47" s="144"/>
      <c r="G47" s="144"/>
      <c r="H47" s="144"/>
      <c r="I47" s="144"/>
    </row>
    <row r="48" spans="2:9" x14ac:dyDescent="0.2">
      <c r="B48" s="120"/>
      <c r="C48" s="144"/>
      <c r="D48" s="144"/>
      <c r="E48" s="144"/>
      <c r="F48" s="144"/>
      <c r="G48" s="144"/>
      <c r="H48" s="144"/>
      <c r="I48" s="144"/>
    </row>
    <row r="49" spans="2:9" x14ac:dyDescent="0.2">
      <c r="B49" s="120"/>
      <c r="C49" s="144"/>
      <c r="D49" s="144"/>
      <c r="E49" s="144"/>
      <c r="F49" s="144"/>
      <c r="G49" s="144"/>
      <c r="H49" s="144"/>
      <c r="I49" s="144"/>
    </row>
    <row r="50" spans="2:9" x14ac:dyDescent="0.2">
      <c r="B50" s="120"/>
      <c r="C50" s="144"/>
      <c r="D50" s="144"/>
      <c r="E50" s="144"/>
      <c r="F50" s="144"/>
      <c r="G50" s="144"/>
      <c r="H50" s="144"/>
      <c r="I50" s="144"/>
    </row>
    <row r="51" spans="2:9" x14ac:dyDescent="0.2">
      <c r="B51" s="120"/>
      <c r="C51" s="144"/>
      <c r="D51" s="144"/>
      <c r="E51" s="144"/>
      <c r="F51" s="144"/>
      <c r="G51" s="144"/>
      <c r="H51" s="144"/>
      <c r="I51" s="144"/>
    </row>
    <row r="52" spans="2:9" x14ac:dyDescent="0.2">
      <c r="B52" s="120"/>
      <c r="C52" s="144"/>
    </row>
    <row r="53" spans="2:9" x14ac:dyDescent="0.2">
      <c r="B53" s="120"/>
      <c r="C53" s="144"/>
    </row>
    <row r="54" spans="2:9" x14ac:dyDescent="0.2">
      <c r="B54" s="120"/>
    </row>
    <row r="55" spans="2:9" x14ac:dyDescent="0.2">
      <c r="B55" s="120"/>
      <c r="D55" s="144"/>
      <c r="E55" s="144"/>
      <c r="F55" s="144"/>
      <c r="G55" s="144"/>
      <c r="H55" s="144"/>
      <c r="I55" s="144"/>
    </row>
    <row r="56" spans="2:9" x14ac:dyDescent="0.2">
      <c r="B56" s="120"/>
      <c r="D56" s="144"/>
      <c r="E56" s="144"/>
      <c r="F56" s="144"/>
      <c r="G56" s="144"/>
      <c r="H56" s="144"/>
      <c r="I56" s="144"/>
    </row>
    <row r="57" spans="2:9" x14ac:dyDescent="0.2">
      <c r="B57" s="120"/>
      <c r="C57" s="144"/>
      <c r="D57" s="144"/>
      <c r="E57" s="144"/>
      <c r="F57" s="144"/>
      <c r="G57" s="144"/>
      <c r="H57" s="144"/>
      <c r="I57" s="144"/>
    </row>
    <row r="58" spans="2:9" x14ac:dyDescent="0.2">
      <c r="B58" s="120"/>
      <c r="C58" s="144"/>
      <c r="D58" s="144"/>
      <c r="E58" s="144"/>
      <c r="F58" s="144"/>
      <c r="G58" s="144"/>
      <c r="H58" s="144"/>
      <c r="I58" s="144"/>
    </row>
    <row r="59" spans="2:9" x14ac:dyDescent="0.2">
      <c r="B59" s="120"/>
      <c r="C59" s="144"/>
    </row>
    <row r="60" spans="2:9" x14ac:dyDescent="0.2">
      <c r="B60" s="120"/>
      <c r="C60" s="144"/>
    </row>
  </sheetData>
  <mergeCells count="20">
    <mergeCell ref="C41:E41"/>
    <mergeCell ref="C40:D40"/>
    <mergeCell ref="P5:P6"/>
    <mergeCell ref="D5:D6"/>
    <mergeCell ref="Q5:Q6"/>
    <mergeCell ref="G5:G6"/>
    <mergeCell ref="C5:C6"/>
    <mergeCell ref="O5:O6"/>
    <mergeCell ref="L5:L6"/>
    <mergeCell ref="M5:M6"/>
    <mergeCell ref="B3:I3"/>
    <mergeCell ref="F5:F6"/>
    <mergeCell ref="E5:E6"/>
    <mergeCell ref="N5:N6"/>
    <mergeCell ref="B5:B6"/>
    <mergeCell ref="S5:S6"/>
    <mergeCell ref="H5:H6"/>
    <mergeCell ref="I5:I6"/>
    <mergeCell ref="J5:J6"/>
    <mergeCell ref="R5:R6"/>
  </mergeCells>
  <phoneticPr fontId="3" type="noConversion"/>
  <pageMargins left="0.11811023622047245" right="0.11811023622047245" top="0.74803149606299213" bottom="0.74803149606299213" header="0.31496062992125984" footer="0.31496062992125984"/>
  <pageSetup scale="50" orientation="portrait" r:id="rId1"/>
  <colBreaks count="1" manualBreakCount="1">
    <brk id="11" max="1048575" man="1"/>
  </colBreaks>
  <ignoredErrors>
    <ignoredError sqref="B7:B3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59999389629810485"/>
  </sheetPr>
  <dimension ref="B1:H30"/>
  <sheetViews>
    <sheetView showGridLines="0" zoomScale="115" zoomScaleNormal="115" workbookViewId="0">
      <selection activeCell="K27" sqref="K27"/>
    </sheetView>
  </sheetViews>
  <sheetFormatPr defaultColWidth="9.140625" defaultRowHeight="12.75" x14ac:dyDescent="0.2"/>
  <cols>
    <col min="1" max="1" width="1.7109375" style="6" customWidth="1"/>
    <col min="2" max="2" width="6.7109375" style="6" customWidth="1"/>
    <col min="3" max="3" width="20" style="6" customWidth="1"/>
    <col min="4" max="4" width="17.28515625" style="6" customWidth="1"/>
    <col min="5" max="5" width="15.7109375" style="6" customWidth="1"/>
    <col min="6" max="8" width="18.28515625" style="6" customWidth="1"/>
    <col min="9" max="16384" width="9.140625" style="6"/>
  </cols>
  <sheetData>
    <row r="1" spans="2:8" x14ac:dyDescent="0.2">
      <c r="H1" s="41" t="s">
        <v>750</v>
      </c>
    </row>
    <row r="2" spans="2:8" x14ac:dyDescent="0.2">
      <c r="H2" s="41"/>
    </row>
    <row r="3" spans="2:8" ht="18.75" customHeight="1" x14ac:dyDescent="0.2">
      <c r="B3" s="878" t="s">
        <v>864</v>
      </c>
      <c r="C3" s="879"/>
      <c r="D3" s="879"/>
      <c r="E3" s="879"/>
      <c r="F3" s="879"/>
      <c r="G3" s="879"/>
      <c r="H3" s="879"/>
    </row>
    <row r="4" spans="2:8" ht="3.75" customHeight="1" x14ac:dyDescent="0.2">
      <c r="B4" s="879"/>
      <c r="C4" s="879"/>
      <c r="D4" s="879"/>
      <c r="E4" s="879"/>
      <c r="F4" s="879"/>
      <c r="G4" s="879"/>
      <c r="H4" s="879"/>
    </row>
    <row r="5" spans="2:8" ht="13.5" thickBot="1" x14ac:dyDescent="0.25"/>
    <row r="6" spans="2:8" x14ac:dyDescent="0.2">
      <c r="B6" s="882" t="s">
        <v>2</v>
      </c>
      <c r="C6" s="884" t="s">
        <v>391</v>
      </c>
      <c r="D6" s="884" t="s">
        <v>203</v>
      </c>
      <c r="E6" s="884" t="s">
        <v>342</v>
      </c>
      <c r="F6" s="884" t="s">
        <v>204</v>
      </c>
      <c r="G6" s="884" t="s">
        <v>205</v>
      </c>
      <c r="H6" s="884" t="s">
        <v>206</v>
      </c>
    </row>
    <row r="7" spans="2:8" ht="31.5" customHeight="1" thickBot="1" x14ac:dyDescent="0.25">
      <c r="B7" s="883"/>
      <c r="C7" s="885"/>
      <c r="D7" s="885"/>
      <c r="E7" s="885"/>
      <c r="F7" s="885" t="s">
        <v>204</v>
      </c>
      <c r="G7" s="885" t="s">
        <v>205</v>
      </c>
      <c r="H7" s="885" t="s">
        <v>206</v>
      </c>
    </row>
    <row r="8" spans="2:8" ht="15" customHeight="1" x14ac:dyDescent="0.2">
      <c r="B8" s="400">
        <v>1</v>
      </c>
      <c r="C8" s="716" t="s">
        <v>906</v>
      </c>
      <c r="D8" s="401">
        <v>21</v>
      </c>
      <c r="E8" s="401">
        <v>28</v>
      </c>
      <c r="F8" s="401">
        <v>28</v>
      </c>
      <c r="G8" s="401">
        <v>21</v>
      </c>
      <c r="H8" s="401">
        <v>7</v>
      </c>
    </row>
    <row r="9" spans="2:8" ht="15" customHeight="1" x14ac:dyDescent="0.2">
      <c r="B9" s="402">
        <v>2</v>
      </c>
      <c r="C9" s="717" t="s">
        <v>907</v>
      </c>
      <c r="D9" s="403">
        <v>12</v>
      </c>
      <c r="E9" s="403">
        <v>13</v>
      </c>
      <c r="F9" s="403">
        <v>13</v>
      </c>
      <c r="G9" s="403">
        <v>12</v>
      </c>
      <c r="H9" s="403">
        <v>1</v>
      </c>
    </row>
    <row r="10" spans="2:8" ht="15" customHeight="1" x14ac:dyDescent="0.2">
      <c r="B10" s="402">
        <v>3</v>
      </c>
      <c r="C10" s="717" t="s">
        <v>908</v>
      </c>
      <c r="D10" s="403">
        <v>88</v>
      </c>
      <c r="E10" s="403">
        <v>95</v>
      </c>
      <c r="F10" s="403">
        <v>95</v>
      </c>
      <c r="G10" s="403">
        <v>88</v>
      </c>
      <c r="H10" s="403">
        <v>7</v>
      </c>
    </row>
    <row r="11" spans="2:8" ht="15" customHeight="1" x14ac:dyDescent="0.2">
      <c r="B11" s="402">
        <v>4</v>
      </c>
      <c r="C11" s="717" t="s">
        <v>909</v>
      </c>
      <c r="D11" s="403">
        <v>67</v>
      </c>
      <c r="E11" s="403">
        <v>74</v>
      </c>
      <c r="F11" s="403">
        <v>74</v>
      </c>
      <c r="G11" s="403">
        <v>67</v>
      </c>
      <c r="H11" s="403">
        <v>7</v>
      </c>
    </row>
    <row r="12" spans="2:8" ht="15" customHeight="1" x14ac:dyDescent="0.2">
      <c r="B12" s="402">
        <v>5</v>
      </c>
      <c r="C12" s="403"/>
      <c r="D12" s="403"/>
      <c r="E12" s="403"/>
      <c r="F12" s="403"/>
      <c r="G12" s="403"/>
      <c r="H12" s="403"/>
    </row>
    <row r="13" spans="2:8" ht="15" customHeight="1" x14ac:dyDescent="0.2">
      <c r="B13" s="402">
        <v>6</v>
      </c>
      <c r="C13" s="403"/>
      <c r="D13" s="403"/>
      <c r="E13" s="403"/>
      <c r="F13" s="403"/>
      <c r="G13" s="403"/>
      <c r="H13" s="403"/>
    </row>
    <row r="14" spans="2:8" ht="15" customHeight="1" x14ac:dyDescent="0.2">
      <c r="B14" s="402">
        <v>7</v>
      </c>
      <c r="C14" s="403"/>
      <c r="D14" s="403"/>
      <c r="E14" s="403"/>
      <c r="F14" s="403"/>
      <c r="G14" s="403"/>
      <c r="H14" s="403"/>
    </row>
    <row r="15" spans="2:8" ht="15" customHeight="1" x14ac:dyDescent="0.2">
      <c r="B15" s="402">
        <v>8</v>
      </c>
      <c r="C15" s="403"/>
      <c r="D15" s="403"/>
      <c r="E15" s="403"/>
      <c r="F15" s="403"/>
      <c r="G15" s="403"/>
      <c r="H15" s="403"/>
    </row>
    <row r="16" spans="2:8" ht="15" customHeight="1" x14ac:dyDescent="0.2">
      <c r="B16" s="402">
        <v>9</v>
      </c>
      <c r="C16" s="403"/>
      <c r="D16" s="403"/>
      <c r="E16" s="403"/>
      <c r="F16" s="403"/>
      <c r="G16" s="403"/>
      <c r="H16" s="403"/>
    </row>
    <row r="17" spans="2:8" ht="15" customHeight="1" x14ac:dyDescent="0.2">
      <c r="B17" s="402">
        <v>10</v>
      </c>
      <c r="C17" s="403"/>
      <c r="D17" s="403"/>
      <c r="E17" s="403"/>
      <c r="F17" s="403"/>
      <c r="G17" s="403"/>
      <c r="H17" s="403"/>
    </row>
    <row r="18" spans="2:8" ht="15" customHeight="1" x14ac:dyDescent="0.2">
      <c r="B18" s="402">
        <v>11</v>
      </c>
      <c r="C18" s="403"/>
      <c r="D18" s="403"/>
      <c r="E18" s="403"/>
      <c r="F18" s="403"/>
      <c r="G18" s="403"/>
      <c r="H18" s="403"/>
    </row>
    <row r="19" spans="2:8" ht="15" customHeight="1" x14ac:dyDescent="0.2">
      <c r="B19" s="402">
        <v>12</v>
      </c>
      <c r="C19" s="403"/>
      <c r="D19" s="403"/>
      <c r="E19" s="403"/>
      <c r="F19" s="403"/>
      <c r="G19" s="403"/>
      <c r="H19" s="403"/>
    </row>
    <row r="20" spans="2:8" ht="15" customHeight="1" x14ac:dyDescent="0.2">
      <c r="B20" s="402">
        <v>13</v>
      </c>
      <c r="C20" s="403"/>
      <c r="D20" s="403"/>
      <c r="E20" s="403"/>
      <c r="F20" s="403"/>
      <c r="G20" s="403"/>
      <c r="H20" s="403"/>
    </row>
    <row r="21" spans="2:8" ht="15" customHeight="1" x14ac:dyDescent="0.2">
      <c r="B21" s="402">
        <v>14</v>
      </c>
      <c r="C21" s="403"/>
      <c r="D21" s="403"/>
      <c r="E21" s="403"/>
      <c r="F21" s="403"/>
      <c r="G21" s="403"/>
      <c r="H21" s="403"/>
    </row>
    <row r="22" spans="2:8" ht="15" customHeight="1" x14ac:dyDescent="0.2">
      <c r="B22" s="402">
        <v>15</v>
      </c>
      <c r="C22" s="403"/>
      <c r="D22" s="403"/>
      <c r="E22" s="403"/>
      <c r="F22" s="403"/>
      <c r="G22" s="403"/>
      <c r="H22" s="403"/>
    </row>
    <row r="23" spans="2:8" ht="15" customHeight="1" x14ac:dyDescent="0.2">
      <c r="B23" s="402">
        <v>16</v>
      </c>
      <c r="C23" s="403"/>
      <c r="D23" s="403"/>
      <c r="E23" s="403"/>
      <c r="F23" s="403"/>
      <c r="G23" s="403"/>
      <c r="H23" s="403"/>
    </row>
    <row r="24" spans="2:8" ht="15" customHeight="1" x14ac:dyDescent="0.2">
      <c r="B24" s="402">
        <v>17</v>
      </c>
      <c r="C24" s="403"/>
      <c r="D24" s="403"/>
      <c r="E24" s="403"/>
      <c r="F24" s="403"/>
      <c r="G24" s="403"/>
      <c r="H24" s="403"/>
    </row>
    <row r="25" spans="2:8" ht="15" customHeight="1" x14ac:dyDescent="0.2">
      <c r="B25" s="402">
        <v>18</v>
      </c>
      <c r="C25" s="403"/>
      <c r="D25" s="403"/>
      <c r="E25" s="403"/>
      <c r="F25" s="403"/>
      <c r="G25" s="403"/>
      <c r="H25" s="403"/>
    </row>
    <row r="26" spans="2:8" ht="15" customHeight="1" x14ac:dyDescent="0.2">
      <c r="B26" s="402">
        <v>19</v>
      </c>
      <c r="C26" s="403"/>
      <c r="D26" s="403"/>
      <c r="E26" s="403"/>
      <c r="F26" s="403"/>
      <c r="G26" s="403"/>
      <c r="H26" s="403"/>
    </row>
    <row r="27" spans="2:8" ht="15" customHeight="1" x14ac:dyDescent="0.2">
      <c r="B27" s="402">
        <v>20</v>
      </c>
      <c r="C27" s="403"/>
      <c r="D27" s="403"/>
      <c r="E27" s="403"/>
      <c r="F27" s="403"/>
      <c r="G27" s="403"/>
      <c r="H27" s="403"/>
    </row>
    <row r="28" spans="2:8" ht="15" customHeight="1" x14ac:dyDescent="0.2">
      <c r="B28" s="402">
        <v>21</v>
      </c>
      <c r="C28" s="403"/>
      <c r="D28" s="403"/>
      <c r="E28" s="403"/>
      <c r="F28" s="403"/>
      <c r="G28" s="403"/>
      <c r="H28" s="403"/>
    </row>
    <row r="29" spans="2:8" ht="15" customHeight="1" thickBot="1" x14ac:dyDescent="0.25">
      <c r="B29" s="404" t="s">
        <v>343</v>
      </c>
      <c r="C29" s="405"/>
      <c r="D29" s="405"/>
      <c r="E29" s="405"/>
      <c r="F29" s="405"/>
      <c r="G29" s="405"/>
      <c r="H29" s="405"/>
    </row>
    <row r="30" spans="2:8" ht="15" customHeight="1" thickBot="1" x14ac:dyDescent="0.25">
      <c r="B30" s="880" t="s">
        <v>207</v>
      </c>
      <c r="C30" s="881"/>
      <c r="D30" s="406">
        <f>D8+D9+D10+D11</f>
        <v>188</v>
      </c>
      <c r="E30" s="406">
        <f t="shared" ref="E30:H30" si="0">E8+E9+E10+E11</f>
        <v>210</v>
      </c>
      <c r="F30" s="406">
        <f t="shared" si="0"/>
        <v>210</v>
      </c>
      <c r="G30" s="406">
        <f t="shared" si="0"/>
        <v>188</v>
      </c>
      <c r="H30" s="406">
        <f t="shared" si="0"/>
        <v>22</v>
      </c>
    </row>
  </sheetData>
  <mergeCells count="9">
    <mergeCell ref="B3:H4"/>
    <mergeCell ref="B30:C30"/>
    <mergeCell ref="B6:B7"/>
    <mergeCell ref="C6:C7"/>
    <mergeCell ref="D6:D7"/>
    <mergeCell ref="F6:F7"/>
    <mergeCell ref="G6:G7"/>
    <mergeCell ref="H6:H7"/>
    <mergeCell ref="E6:E7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59999389629810485"/>
  </sheetPr>
  <dimension ref="B1:N34"/>
  <sheetViews>
    <sheetView showGridLines="0" topLeftCell="A7" zoomScale="85" zoomScaleNormal="85" workbookViewId="0">
      <selection activeCell="Q15" sqref="Q15"/>
    </sheetView>
  </sheetViews>
  <sheetFormatPr defaultColWidth="9.140625" defaultRowHeight="15" x14ac:dyDescent="0.2"/>
  <cols>
    <col min="1" max="1" width="3.7109375" style="4" customWidth="1"/>
    <col min="2" max="2" width="8.28515625" style="4" customWidth="1"/>
    <col min="3" max="3" width="14.85546875" style="4" customWidth="1"/>
    <col min="4" max="7" width="14.28515625" style="4" customWidth="1"/>
    <col min="8" max="8" width="7" style="4" customWidth="1"/>
    <col min="9" max="9" width="8" style="4" customWidth="1"/>
    <col min="10" max="10" width="20.140625" style="4" customWidth="1"/>
    <col min="11" max="13" width="14.28515625" style="4" customWidth="1"/>
    <col min="14" max="16384" width="9.140625" style="4"/>
  </cols>
  <sheetData>
    <row r="1" spans="2:14" ht="15.75" x14ac:dyDescent="0.25">
      <c r="L1" s="46" t="s">
        <v>357</v>
      </c>
    </row>
    <row r="4" spans="2:14" ht="20.25" customHeight="1" x14ac:dyDescent="0.2">
      <c r="B4" s="886" t="s">
        <v>0</v>
      </c>
      <c r="C4" s="886"/>
      <c r="D4" s="886"/>
      <c r="E4" s="886"/>
      <c r="F4" s="886"/>
      <c r="G4" s="886"/>
      <c r="H4" s="147"/>
      <c r="I4" s="886" t="s">
        <v>1</v>
      </c>
      <c r="J4" s="886"/>
      <c r="K4" s="886"/>
      <c r="L4" s="886"/>
      <c r="M4" s="147"/>
    </row>
    <row r="5" spans="2:14" ht="11.25" customHeight="1" thickBot="1" x14ac:dyDescent="0.25">
      <c r="B5" s="146"/>
      <c r="C5" s="146"/>
      <c r="D5" s="146"/>
      <c r="E5" s="146"/>
      <c r="F5" s="146"/>
      <c r="G5" s="146"/>
      <c r="H5" s="147"/>
      <c r="I5" s="148"/>
      <c r="J5" s="148"/>
      <c r="K5" s="148"/>
      <c r="L5" s="148"/>
      <c r="M5" s="147"/>
    </row>
    <row r="6" spans="2:14" ht="34.5" customHeight="1" thickBot="1" x14ac:dyDescent="0.25">
      <c r="B6" s="895" t="s">
        <v>2</v>
      </c>
      <c r="C6" s="893" t="s">
        <v>64</v>
      </c>
      <c r="D6" s="897" t="s">
        <v>349</v>
      </c>
      <c r="E6" s="897"/>
      <c r="F6" s="900" t="s">
        <v>751</v>
      </c>
      <c r="G6" s="901"/>
      <c r="H6" s="149"/>
      <c r="I6" s="895" t="s">
        <v>2</v>
      </c>
      <c r="J6" s="893" t="s">
        <v>64</v>
      </c>
      <c r="K6" s="893" t="s">
        <v>802</v>
      </c>
      <c r="L6" s="898" t="s">
        <v>863</v>
      </c>
      <c r="M6" s="120"/>
    </row>
    <row r="7" spans="2:14" ht="40.5" customHeight="1" thickBot="1" x14ac:dyDescent="0.25">
      <c r="B7" s="896"/>
      <c r="C7" s="894"/>
      <c r="D7" s="179" t="s">
        <v>801</v>
      </c>
      <c r="E7" s="180" t="s">
        <v>862</v>
      </c>
      <c r="F7" s="181" t="s">
        <v>801</v>
      </c>
      <c r="G7" s="180" t="s">
        <v>862</v>
      </c>
      <c r="H7" s="149"/>
      <c r="I7" s="896"/>
      <c r="J7" s="894"/>
      <c r="K7" s="894"/>
      <c r="L7" s="899"/>
      <c r="M7" s="120"/>
    </row>
    <row r="8" spans="2:14" ht="30" customHeight="1" x14ac:dyDescent="0.2">
      <c r="B8" s="150">
        <v>1</v>
      </c>
      <c r="C8" s="151" t="s">
        <v>3</v>
      </c>
      <c r="D8" s="152">
        <v>19</v>
      </c>
      <c r="E8" s="98">
        <v>24</v>
      </c>
      <c r="F8" s="153">
        <v>3</v>
      </c>
      <c r="G8" s="154">
        <v>3</v>
      </c>
      <c r="H8" s="149"/>
      <c r="I8" s="155">
        <v>1</v>
      </c>
      <c r="J8" s="156" t="s">
        <v>4</v>
      </c>
      <c r="K8" s="152">
        <v>28</v>
      </c>
      <c r="L8" s="98">
        <v>28</v>
      </c>
      <c r="M8" s="120"/>
    </row>
    <row r="9" spans="2:14" ht="30" customHeight="1" x14ac:dyDescent="0.2">
      <c r="B9" s="157">
        <v>2</v>
      </c>
      <c r="C9" s="158" t="s">
        <v>6</v>
      </c>
      <c r="D9" s="94">
        <v>11</v>
      </c>
      <c r="E9" s="76">
        <v>13</v>
      </c>
      <c r="F9" s="159"/>
      <c r="G9" s="160"/>
      <c r="H9" s="120"/>
      <c r="I9" s="157">
        <v>2</v>
      </c>
      <c r="J9" s="158" t="s">
        <v>253</v>
      </c>
      <c r="K9" s="94">
        <v>40</v>
      </c>
      <c r="L9" s="76">
        <v>48</v>
      </c>
      <c r="M9" s="120"/>
    </row>
    <row r="10" spans="2:14" ht="30" customHeight="1" x14ac:dyDescent="0.2">
      <c r="B10" s="157">
        <v>3</v>
      </c>
      <c r="C10" s="158" t="s">
        <v>8</v>
      </c>
      <c r="D10" s="94"/>
      <c r="E10" s="76"/>
      <c r="F10" s="161"/>
      <c r="G10" s="76"/>
      <c r="H10" s="120"/>
      <c r="I10" s="157">
        <v>3</v>
      </c>
      <c r="J10" s="158" t="s">
        <v>9</v>
      </c>
      <c r="K10" s="94">
        <v>52</v>
      </c>
      <c r="L10" s="76">
        <v>64</v>
      </c>
      <c r="M10" s="120"/>
    </row>
    <row r="11" spans="2:14" ht="30" customHeight="1" thickBot="1" x14ac:dyDescent="0.25">
      <c r="B11" s="157">
        <v>4</v>
      </c>
      <c r="C11" s="158" t="s">
        <v>11</v>
      </c>
      <c r="D11" s="94">
        <v>81</v>
      </c>
      <c r="E11" s="76">
        <v>84</v>
      </c>
      <c r="F11" s="159"/>
      <c r="G11" s="98"/>
      <c r="H11" s="120"/>
      <c r="I11" s="157">
        <v>4</v>
      </c>
      <c r="J11" s="158" t="s">
        <v>12</v>
      </c>
      <c r="K11" s="94">
        <v>59</v>
      </c>
      <c r="L11" s="76">
        <v>62</v>
      </c>
      <c r="M11" s="120"/>
    </row>
    <row r="12" spans="2:14" ht="30" customHeight="1" thickBot="1" x14ac:dyDescent="0.25">
      <c r="B12" s="157">
        <v>5</v>
      </c>
      <c r="C12" s="158" t="s">
        <v>14</v>
      </c>
      <c r="D12" s="94">
        <v>35</v>
      </c>
      <c r="E12" s="76">
        <v>40</v>
      </c>
      <c r="F12" s="162"/>
      <c r="G12" s="163"/>
      <c r="H12" s="120"/>
      <c r="I12" s="164">
        <v>5</v>
      </c>
      <c r="J12" s="165" t="s">
        <v>344</v>
      </c>
      <c r="K12" s="166">
        <v>31</v>
      </c>
      <c r="L12" s="97">
        <v>33</v>
      </c>
      <c r="M12" s="120"/>
      <c r="N12" s="185"/>
    </row>
    <row r="13" spans="2:14" ht="30" customHeight="1" x14ac:dyDescent="0.2">
      <c r="B13" s="157">
        <v>6</v>
      </c>
      <c r="C13" s="158" t="s">
        <v>16</v>
      </c>
      <c r="D13" s="94">
        <v>10</v>
      </c>
      <c r="E13" s="76">
        <v>10</v>
      </c>
      <c r="F13" s="162"/>
      <c r="G13" s="163"/>
      <c r="H13" s="120"/>
      <c r="I13" s="887" t="s">
        <v>21</v>
      </c>
      <c r="J13" s="888"/>
      <c r="K13" s="185">
        <f>K8+K9+K10+K11+K12</f>
        <v>210</v>
      </c>
      <c r="L13" s="185">
        <f>L8+L9+L10+L11+L12</f>
        <v>235</v>
      </c>
      <c r="M13" s="120"/>
    </row>
    <row r="14" spans="2:14" ht="30" customHeight="1" thickBot="1" x14ac:dyDescent="0.25">
      <c r="B14" s="167">
        <v>7</v>
      </c>
      <c r="C14" s="165" t="s">
        <v>18</v>
      </c>
      <c r="D14" s="124">
        <v>54</v>
      </c>
      <c r="E14" s="78">
        <v>64</v>
      </c>
      <c r="F14" s="168"/>
      <c r="G14" s="169"/>
      <c r="H14" s="120"/>
      <c r="I14" s="889" t="s">
        <v>19</v>
      </c>
      <c r="J14" s="890"/>
      <c r="K14" s="186">
        <v>45.51</v>
      </c>
      <c r="L14" s="187">
        <v>45.28</v>
      </c>
      <c r="M14" s="120"/>
    </row>
    <row r="15" spans="2:14" ht="30" customHeight="1" thickBot="1" x14ac:dyDescent="0.25">
      <c r="B15" s="891" t="s">
        <v>21</v>
      </c>
      <c r="C15" s="892"/>
      <c r="D15" s="182">
        <f>D8+D9+D10+D11+D12+D13+D14</f>
        <v>210</v>
      </c>
      <c r="E15" s="182">
        <f>E8+E9+E10+E11+E12+E13+E14</f>
        <v>235</v>
      </c>
      <c r="F15" s="183">
        <v>3</v>
      </c>
      <c r="G15" s="184">
        <v>3</v>
      </c>
      <c r="H15" s="120"/>
      <c r="I15" s="170"/>
      <c r="J15" s="25"/>
      <c r="K15" s="120"/>
      <c r="L15" s="120"/>
      <c r="M15" s="120"/>
    </row>
    <row r="16" spans="2:14" ht="21.75" customHeight="1" x14ac:dyDescent="0.2">
      <c r="B16" s="170"/>
      <c r="C16" s="25"/>
      <c r="D16" s="120"/>
      <c r="E16" s="120"/>
      <c r="F16" s="120"/>
      <c r="G16" s="120"/>
      <c r="H16" s="120"/>
      <c r="I16" s="120"/>
      <c r="J16" s="25"/>
      <c r="K16" s="120"/>
      <c r="L16" s="120"/>
      <c r="M16" s="120"/>
    </row>
    <row r="17" spans="2:13" x14ac:dyDescent="0.2">
      <c r="C17" s="171"/>
      <c r="D17" s="120"/>
      <c r="E17" s="120"/>
      <c r="F17" s="120"/>
      <c r="G17" s="120"/>
      <c r="H17" s="120"/>
      <c r="I17" s="120"/>
      <c r="J17" s="120"/>
      <c r="K17" s="120"/>
      <c r="L17" s="120"/>
      <c r="M17" s="120"/>
    </row>
    <row r="18" spans="2:13" ht="18.75" customHeight="1" x14ac:dyDescent="0.25">
      <c r="B18" s="902" t="s">
        <v>199</v>
      </c>
      <c r="C18" s="902"/>
      <c r="D18" s="902"/>
      <c r="E18" s="902"/>
      <c r="F18" s="902"/>
      <c r="G18" s="902"/>
      <c r="H18" s="120"/>
      <c r="I18" s="886" t="s">
        <v>239</v>
      </c>
      <c r="J18" s="886"/>
      <c r="K18" s="886"/>
      <c r="L18" s="886"/>
      <c r="M18" s="120"/>
    </row>
    <row r="19" spans="2:13" ht="18.75" customHeight="1" thickBot="1" x14ac:dyDescent="0.3">
      <c r="F19" s="172"/>
      <c r="G19" s="172"/>
    </row>
    <row r="20" spans="2:13" ht="31.5" customHeight="1" thickBot="1" x14ac:dyDescent="0.3">
      <c r="B20" s="895" t="s">
        <v>2</v>
      </c>
      <c r="C20" s="893" t="s">
        <v>64</v>
      </c>
      <c r="D20" s="897" t="s">
        <v>349</v>
      </c>
      <c r="E20" s="897"/>
      <c r="F20" s="900" t="s">
        <v>751</v>
      </c>
      <c r="G20" s="901"/>
      <c r="I20" s="895" t="s">
        <v>2</v>
      </c>
      <c r="J20" s="903" t="s">
        <v>64</v>
      </c>
      <c r="K20" s="893" t="s">
        <v>802</v>
      </c>
      <c r="L20" s="898" t="s">
        <v>863</v>
      </c>
      <c r="M20" s="173"/>
    </row>
    <row r="21" spans="2:13" ht="34.5" customHeight="1" thickBot="1" x14ac:dyDescent="0.25">
      <c r="B21" s="896"/>
      <c r="C21" s="894"/>
      <c r="D21" s="179" t="s">
        <v>801</v>
      </c>
      <c r="E21" s="180" t="s">
        <v>862</v>
      </c>
      <c r="F21" s="188" t="s">
        <v>801</v>
      </c>
      <c r="G21" s="189" t="s">
        <v>862</v>
      </c>
      <c r="I21" s="896"/>
      <c r="J21" s="904"/>
      <c r="K21" s="894"/>
      <c r="L21" s="899"/>
    </row>
    <row r="22" spans="2:13" ht="30" customHeight="1" x14ac:dyDescent="0.2">
      <c r="B22" s="174">
        <v>1</v>
      </c>
      <c r="C22" s="156" t="s">
        <v>254</v>
      </c>
      <c r="D22" s="152">
        <v>162</v>
      </c>
      <c r="E22" s="98">
        <v>180</v>
      </c>
      <c r="F22" s="153"/>
      <c r="G22" s="175"/>
      <c r="I22" s="174">
        <v>1</v>
      </c>
      <c r="J22" s="176" t="s">
        <v>5</v>
      </c>
      <c r="K22" s="95">
        <v>51</v>
      </c>
      <c r="L22" s="98">
        <v>46</v>
      </c>
    </row>
    <row r="23" spans="2:13" ht="30" customHeight="1" thickBot="1" x14ac:dyDescent="0.25">
      <c r="B23" s="167">
        <v>2</v>
      </c>
      <c r="C23" s="165" t="s">
        <v>255</v>
      </c>
      <c r="D23" s="124">
        <v>48</v>
      </c>
      <c r="E23" s="78">
        <v>55</v>
      </c>
      <c r="F23" s="177">
        <v>3</v>
      </c>
      <c r="G23" s="178">
        <v>3</v>
      </c>
      <c r="I23" s="157">
        <v>2</v>
      </c>
      <c r="J23" s="158" t="s">
        <v>7</v>
      </c>
      <c r="K23" s="75">
        <v>25</v>
      </c>
      <c r="L23" s="76">
        <v>30</v>
      </c>
    </row>
    <row r="24" spans="2:13" ht="30" customHeight="1" thickBot="1" x14ac:dyDescent="0.25">
      <c r="B24" s="891" t="s">
        <v>21</v>
      </c>
      <c r="C24" s="892"/>
      <c r="D24" s="182">
        <f>D22+D23</f>
        <v>210</v>
      </c>
      <c r="E24" s="182">
        <f>E22+E23</f>
        <v>235</v>
      </c>
      <c r="F24" s="183">
        <v>3</v>
      </c>
      <c r="G24" s="184">
        <v>3</v>
      </c>
      <c r="I24" s="157">
        <v>3</v>
      </c>
      <c r="J24" s="158" t="s">
        <v>10</v>
      </c>
      <c r="K24" s="75">
        <v>33</v>
      </c>
      <c r="L24" s="76">
        <v>43</v>
      </c>
    </row>
    <row r="25" spans="2:13" ht="30" customHeight="1" x14ac:dyDescent="0.2">
      <c r="B25" s="170"/>
      <c r="I25" s="157">
        <v>4</v>
      </c>
      <c r="J25" s="158" t="s">
        <v>13</v>
      </c>
      <c r="K25" s="75">
        <v>21</v>
      </c>
      <c r="L25" s="76">
        <v>24</v>
      </c>
    </row>
    <row r="26" spans="2:13" ht="30" customHeight="1" x14ac:dyDescent="0.2">
      <c r="I26" s="157">
        <v>5</v>
      </c>
      <c r="J26" s="158" t="s">
        <v>15</v>
      </c>
      <c r="K26" s="75">
        <v>18</v>
      </c>
      <c r="L26" s="76">
        <v>26</v>
      </c>
    </row>
    <row r="27" spans="2:13" ht="30" customHeight="1" x14ac:dyDescent="0.2">
      <c r="I27" s="157">
        <v>6</v>
      </c>
      <c r="J27" s="158" t="s">
        <v>17</v>
      </c>
      <c r="K27" s="75">
        <v>20</v>
      </c>
      <c r="L27" s="76">
        <v>19</v>
      </c>
    </row>
    <row r="28" spans="2:13" ht="30" customHeight="1" x14ac:dyDescent="0.2">
      <c r="I28" s="157">
        <v>7</v>
      </c>
      <c r="J28" s="158" t="s">
        <v>20</v>
      </c>
      <c r="K28" s="75">
        <v>18</v>
      </c>
      <c r="L28" s="76">
        <v>21</v>
      </c>
    </row>
    <row r="29" spans="2:13" ht="30" customHeight="1" thickBot="1" x14ac:dyDescent="0.25">
      <c r="I29" s="167">
        <v>8</v>
      </c>
      <c r="J29" s="165" t="s">
        <v>22</v>
      </c>
      <c r="K29" s="77">
        <v>24</v>
      </c>
      <c r="L29" s="78">
        <v>26</v>
      </c>
    </row>
    <row r="30" spans="2:13" ht="30" customHeight="1" thickBot="1" x14ac:dyDescent="0.25">
      <c r="I30" s="190"/>
      <c r="J30" s="191" t="s">
        <v>21</v>
      </c>
      <c r="K30" s="192">
        <f>SUM(K22:K29)</f>
        <v>210</v>
      </c>
      <c r="L30" s="192">
        <f>SUM(L22:L29)</f>
        <v>235</v>
      </c>
    </row>
    <row r="31" spans="2:13" ht="30" customHeight="1" x14ac:dyDescent="0.2">
      <c r="I31" s="170"/>
    </row>
    <row r="32" spans="2:13" ht="26.25" customHeight="1" x14ac:dyDescent="0.2">
      <c r="I32" s="170"/>
    </row>
    <row r="33" spans="9:9" ht="16.5" customHeight="1" x14ac:dyDescent="0.2"/>
    <row r="34" spans="9:9" x14ac:dyDescent="0.2">
      <c r="I34" s="170"/>
    </row>
  </sheetData>
  <mergeCells count="24">
    <mergeCell ref="B24:C24"/>
    <mergeCell ref="I20:I21"/>
    <mergeCell ref="J20:J21"/>
    <mergeCell ref="K20:K21"/>
    <mergeCell ref="L20:L21"/>
    <mergeCell ref="B20:B21"/>
    <mergeCell ref="C20:C21"/>
    <mergeCell ref="D20:E20"/>
    <mergeCell ref="F20:G20"/>
    <mergeCell ref="I4:L4"/>
    <mergeCell ref="I13:J13"/>
    <mergeCell ref="I14:J14"/>
    <mergeCell ref="B15:C15"/>
    <mergeCell ref="I18:L18"/>
    <mergeCell ref="C6:C7"/>
    <mergeCell ref="B6:B7"/>
    <mergeCell ref="D6:E6"/>
    <mergeCell ref="B4:G4"/>
    <mergeCell ref="I6:I7"/>
    <mergeCell ref="J6:J7"/>
    <mergeCell ref="K6:K7"/>
    <mergeCell ref="L6:L7"/>
    <mergeCell ref="F6:G6"/>
    <mergeCell ref="B18:G18"/>
  </mergeCells>
  <pageMargins left="0.11811023622047245" right="0.19685039370078741" top="0.74803149606299213" bottom="0.74803149606299213" header="0.31496062992125984" footer="0.31496062992125984"/>
  <pageSetup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B1:O31"/>
  <sheetViews>
    <sheetView showGridLines="0" topLeftCell="A7" zoomScale="85" zoomScaleNormal="85" workbookViewId="0">
      <selection activeCell="L17" sqref="L17"/>
    </sheetView>
  </sheetViews>
  <sheetFormatPr defaultColWidth="9.140625" defaultRowHeight="14.25" x14ac:dyDescent="0.2"/>
  <cols>
    <col min="1" max="1" width="3" style="193" customWidth="1"/>
    <col min="2" max="2" width="9.140625" style="193"/>
    <col min="3" max="3" width="61.140625" style="193" customWidth="1"/>
    <col min="4" max="4" width="25.7109375" style="193" customWidth="1"/>
    <col min="5" max="5" width="2.28515625" style="193" customWidth="1"/>
    <col min="6" max="6" width="9.140625" style="193"/>
    <col min="7" max="7" width="69" style="193" customWidth="1"/>
    <col min="8" max="8" width="25.7109375" style="193" customWidth="1"/>
    <col min="9" max="16384" width="9.140625" style="193"/>
  </cols>
  <sheetData>
    <row r="1" spans="2:15" ht="15.75" x14ac:dyDescent="0.25">
      <c r="B1" s="4"/>
      <c r="C1" s="4"/>
      <c r="D1" s="4"/>
      <c r="E1" s="4"/>
      <c r="F1" s="4"/>
      <c r="G1" s="4"/>
      <c r="H1" s="46" t="s">
        <v>791</v>
      </c>
    </row>
    <row r="2" spans="2:15" ht="15" x14ac:dyDescent="0.2">
      <c r="B2" s="4"/>
      <c r="C2" s="4"/>
      <c r="D2" s="4"/>
      <c r="E2" s="4"/>
      <c r="F2" s="4"/>
      <c r="G2" s="4"/>
      <c r="H2" s="106"/>
    </row>
    <row r="3" spans="2:15" ht="15" x14ac:dyDescent="0.2">
      <c r="B3" s="4"/>
      <c r="C3" s="4"/>
      <c r="D3" s="4"/>
      <c r="E3" s="4"/>
      <c r="F3" s="4"/>
      <c r="G3" s="4"/>
      <c r="H3" s="4"/>
    </row>
    <row r="4" spans="2:15" ht="18" x14ac:dyDescent="0.25">
      <c r="B4" s="865" t="s">
        <v>63</v>
      </c>
      <c r="C4" s="865"/>
      <c r="D4" s="865"/>
      <c r="E4" s="865"/>
      <c r="F4" s="865"/>
      <c r="G4" s="865"/>
      <c r="H4" s="865"/>
    </row>
    <row r="5" spans="2:15" ht="16.5" thickBot="1" x14ac:dyDescent="0.3">
      <c r="B5" s="62"/>
      <c r="C5" s="62"/>
      <c r="D5" s="62"/>
      <c r="E5" s="62"/>
      <c r="F5" s="4"/>
      <c r="G5" s="4"/>
      <c r="H5" s="4"/>
    </row>
    <row r="6" spans="2:15" ht="21" customHeight="1" x14ac:dyDescent="0.2">
      <c r="B6" s="870" t="s">
        <v>47</v>
      </c>
      <c r="C6" s="908" t="s">
        <v>62</v>
      </c>
      <c r="D6" s="876" t="s">
        <v>49</v>
      </c>
      <c r="E6" s="911"/>
      <c r="F6" s="870" t="s">
        <v>47</v>
      </c>
      <c r="G6" s="908" t="s">
        <v>62</v>
      </c>
      <c r="H6" s="876" t="s">
        <v>49</v>
      </c>
    </row>
    <row r="7" spans="2:15" ht="25.5" customHeight="1" thickBot="1" x14ac:dyDescent="0.25">
      <c r="B7" s="871"/>
      <c r="C7" s="909"/>
      <c r="D7" s="877"/>
      <c r="E7" s="912"/>
      <c r="F7" s="871"/>
      <c r="G7" s="909"/>
      <c r="H7" s="877"/>
      <c r="I7" s="905"/>
      <c r="J7" s="910"/>
      <c r="K7" s="905"/>
      <c r="L7" s="910"/>
      <c r="M7" s="905"/>
      <c r="N7" s="905"/>
      <c r="O7" s="905"/>
    </row>
    <row r="8" spans="2:15" ht="30" customHeight="1" thickBot="1" x14ac:dyDescent="0.25">
      <c r="B8" s="434"/>
      <c r="C8" s="230" t="s">
        <v>803</v>
      </c>
      <c r="D8" s="231">
        <v>210</v>
      </c>
      <c r="E8" s="194"/>
      <c r="F8" s="228"/>
      <c r="G8" s="226" t="s">
        <v>853</v>
      </c>
      <c r="H8" s="227">
        <v>225</v>
      </c>
      <c r="I8" s="905"/>
      <c r="J8" s="910"/>
      <c r="K8" s="905"/>
      <c r="L8" s="910"/>
      <c r="M8" s="905"/>
      <c r="N8" s="905"/>
      <c r="O8" s="905"/>
    </row>
    <row r="9" spans="2:15" s="200" customFormat="1" ht="30" customHeight="1" x14ac:dyDescent="0.2">
      <c r="B9" s="195"/>
      <c r="C9" s="196" t="s">
        <v>850</v>
      </c>
      <c r="D9" s="197"/>
      <c r="E9" s="198"/>
      <c r="F9" s="199"/>
      <c r="G9" s="196" t="s">
        <v>854</v>
      </c>
      <c r="H9" s="133"/>
      <c r="I9" s="910"/>
      <c r="J9" s="910"/>
      <c r="K9" s="905"/>
      <c r="L9" s="910"/>
      <c r="M9" s="905"/>
      <c r="N9" s="905"/>
      <c r="O9" s="905"/>
    </row>
    <row r="10" spans="2:15" ht="30" customHeight="1" x14ac:dyDescent="0.2">
      <c r="B10" s="201" t="s">
        <v>67</v>
      </c>
      <c r="C10" s="202" t="s">
        <v>44</v>
      </c>
      <c r="D10" s="203"/>
      <c r="E10" s="204"/>
      <c r="F10" s="205" t="s">
        <v>67</v>
      </c>
      <c r="G10" s="202" t="s">
        <v>939</v>
      </c>
      <c r="H10" s="139">
        <v>3</v>
      </c>
    </row>
    <row r="11" spans="2:15" ht="30" customHeight="1" x14ac:dyDescent="0.2">
      <c r="B11" s="201" t="s">
        <v>70</v>
      </c>
      <c r="C11" s="206"/>
      <c r="D11" s="203"/>
      <c r="E11" s="204"/>
      <c r="F11" s="205" t="s">
        <v>70</v>
      </c>
      <c r="G11" s="206"/>
      <c r="H11" s="139"/>
    </row>
    <row r="12" spans="2:15" ht="30" customHeight="1" x14ac:dyDescent="0.2">
      <c r="B12" s="201" t="s">
        <v>71</v>
      </c>
      <c r="C12" s="206"/>
      <c r="D12" s="203"/>
      <c r="E12" s="204"/>
      <c r="F12" s="205" t="s">
        <v>71</v>
      </c>
      <c r="G12" s="206"/>
      <c r="H12" s="139"/>
    </row>
    <row r="13" spans="2:15" ht="30" customHeight="1" x14ac:dyDescent="0.2">
      <c r="B13" s="201" t="s">
        <v>75</v>
      </c>
      <c r="C13" s="206"/>
      <c r="D13" s="203"/>
      <c r="E13" s="204"/>
      <c r="F13" s="205" t="s">
        <v>75</v>
      </c>
      <c r="G13" s="206"/>
      <c r="H13" s="139"/>
    </row>
    <row r="14" spans="2:15" s="211" customFormat="1" ht="30" customHeight="1" x14ac:dyDescent="0.2">
      <c r="B14" s="207"/>
      <c r="C14" s="208" t="s">
        <v>851</v>
      </c>
      <c r="D14" s="203"/>
      <c r="E14" s="209"/>
      <c r="F14" s="210"/>
      <c r="G14" s="208" t="s">
        <v>855</v>
      </c>
      <c r="H14" s="139"/>
    </row>
    <row r="15" spans="2:15" ht="30" customHeight="1" x14ac:dyDescent="0.2">
      <c r="B15" s="201" t="s">
        <v>67</v>
      </c>
      <c r="C15" s="202" t="s">
        <v>938</v>
      </c>
      <c r="D15" s="203">
        <v>5</v>
      </c>
      <c r="E15" s="204"/>
      <c r="F15" s="205" t="s">
        <v>67</v>
      </c>
      <c r="G15" s="202" t="s">
        <v>941</v>
      </c>
      <c r="H15" s="139">
        <v>13</v>
      </c>
    </row>
    <row r="16" spans="2:15" ht="30" customHeight="1" thickBot="1" x14ac:dyDescent="0.25">
      <c r="B16" s="212" t="s">
        <v>70</v>
      </c>
      <c r="C16" s="213"/>
      <c r="D16" s="214"/>
      <c r="E16" s="204"/>
      <c r="F16" s="215" t="s">
        <v>70</v>
      </c>
      <c r="G16" s="213"/>
      <c r="H16" s="216"/>
    </row>
    <row r="17" spans="2:8" ht="30" customHeight="1" thickBot="1" x14ac:dyDescent="0.25">
      <c r="B17" s="225"/>
      <c r="C17" s="226" t="s">
        <v>852</v>
      </c>
      <c r="D17" s="227">
        <f>D8+D15</f>
        <v>215</v>
      </c>
      <c r="E17" s="906"/>
      <c r="F17" s="229"/>
      <c r="G17" s="226" t="s">
        <v>856</v>
      </c>
      <c r="H17" s="227">
        <f>H8-H10+H15</f>
        <v>235</v>
      </c>
    </row>
    <row r="18" spans="2:8" ht="15.75" thickBot="1" x14ac:dyDescent="0.25">
      <c r="B18" s="217"/>
      <c r="C18" s="218"/>
      <c r="D18" s="219"/>
      <c r="E18" s="907"/>
      <c r="F18" s="219"/>
      <c r="G18" s="219"/>
      <c r="H18" s="220"/>
    </row>
    <row r="19" spans="2:8" x14ac:dyDescent="0.2">
      <c r="B19" s="870" t="s">
        <v>47</v>
      </c>
      <c r="C19" s="908" t="s">
        <v>62</v>
      </c>
      <c r="D19" s="876" t="s">
        <v>49</v>
      </c>
      <c r="E19" s="906"/>
      <c r="F19" s="870" t="s">
        <v>47</v>
      </c>
      <c r="G19" s="908" t="s">
        <v>62</v>
      </c>
      <c r="H19" s="876" t="s">
        <v>49</v>
      </c>
    </row>
    <row r="20" spans="2:8" ht="15" thickBot="1" x14ac:dyDescent="0.25">
      <c r="B20" s="871"/>
      <c r="C20" s="909"/>
      <c r="D20" s="877"/>
      <c r="E20" s="906"/>
      <c r="F20" s="871"/>
      <c r="G20" s="909"/>
      <c r="H20" s="877"/>
    </row>
    <row r="21" spans="2:8" ht="30" customHeight="1" thickBot="1" x14ac:dyDescent="0.25">
      <c r="B21" s="228"/>
      <c r="C21" s="226" t="s">
        <v>852</v>
      </c>
      <c r="D21" s="227"/>
      <c r="E21" s="194"/>
      <c r="F21" s="228"/>
      <c r="G21" s="226" t="s">
        <v>856</v>
      </c>
      <c r="H21" s="227"/>
    </row>
    <row r="22" spans="2:8" ht="30" customHeight="1" x14ac:dyDescent="0.2">
      <c r="B22" s="195"/>
      <c r="C22" s="196" t="s">
        <v>857</v>
      </c>
      <c r="D22" s="197"/>
      <c r="E22" s="204"/>
      <c r="F22" s="199"/>
      <c r="G22" s="196" t="s">
        <v>859</v>
      </c>
      <c r="H22" s="133"/>
    </row>
    <row r="23" spans="2:8" ht="30" customHeight="1" x14ac:dyDescent="0.2">
      <c r="B23" s="201" t="s">
        <v>67</v>
      </c>
      <c r="C23" s="202" t="s">
        <v>939</v>
      </c>
      <c r="D23" s="203">
        <v>2</v>
      </c>
      <c r="E23" s="204"/>
      <c r="F23" s="205" t="s">
        <v>67</v>
      </c>
      <c r="G23" s="202" t="s">
        <v>44</v>
      </c>
      <c r="H23" s="139"/>
    </row>
    <row r="24" spans="2:8" ht="30" customHeight="1" x14ac:dyDescent="0.2">
      <c r="B24" s="201" t="s">
        <v>70</v>
      </c>
      <c r="C24" s="206"/>
      <c r="D24" s="203"/>
      <c r="E24" s="204"/>
      <c r="F24" s="205" t="s">
        <v>70</v>
      </c>
      <c r="G24" s="206"/>
      <c r="H24" s="139"/>
    </row>
    <row r="25" spans="2:8" ht="30" customHeight="1" x14ac:dyDescent="0.2">
      <c r="B25" s="201" t="s">
        <v>71</v>
      </c>
      <c r="C25" s="206"/>
      <c r="D25" s="203"/>
      <c r="E25" s="204"/>
      <c r="F25" s="205" t="s">
        <v>71</v>
      </c>
      <c r="G25" s="206"/>
      <c r="H25" s="139"/>
    </row>
    <row r="26" spans="2:8" ht="30" customHeight="1" x14ac:dyDescent="0.2">
      <c r="B26" s="201" t="s">
        <v>75</v>
      </c>
      <c r="C26" s="206"/>
      <c r="D26" s="203"/>
      <c r="E26" s="204"/>
      <c r="F26" s="205" t="s">
        <v>75</v>
      </c>
      <c r="G26" s="206"/>
      <c r="H26" s="139"/>
    </row>
    <row r="27" spans="2:8" ht="30" customHeight="1" x14ac:dyDescent="0.2">
      <c r="B27" s="207"/>
      <c r="C27" s="208" t="s">
        <v>858</v>
      </c>
      <c r="D27" s="221"/>
      <c r="E27" s="209"/>
      <c r="F27" s="210"/>
      <c r="G27" s="208" t="s">
        <v>860</v>
      </c>
      <c r="H27" s="222"/>
    </row>
    <row r="28" spans="2:8" ht="30" customHeight="1" x14ac:dyDescent="0.2">
      <c r="B28" s="201" t="s">
        <v>67</v>
      </c>
      <c r="C28" s="202" t="s">
        <v>940</v>
      </c>
      <c r="D28" s="203">
        <v>12</v>
      </c>
      <c r="E28" s="204"/>
      <c r="F28" s="205" t="s">
        <v>67</v>
      </c>
      <c r="G28" s="202" t="s">
        <v>44</v>
      </c>
      <c r="H28" s="139"/>
    </row>
    <row r="29" spans="2:8" ht="30" customHeight="1" thickBot="1" x14ac:dyDescent="0.25">
      <c r="B29" s="212" t="s">
        <v>70</v>
      </c>
      <c r="C29" s="213"/>
      <c r="D29" s="214"/>
      <c r="E29" s="204"/>
      <c r="F29" s="215" t="s">
        <v>70</v>
      </c>
      <c r="G29" s="213"/>
      <c r="H29" s="216"/>
    </row>
    <row r="30" spans="2:8" ht="30" customHeight="1" thickBot="1" x14ac:dyDescent="0.25">
      <c r="B30" s="434"/>
      <c r="C30" s="230" t="s">
        <v>853</v>
      </c>
      <c r="D30" s="232">
        <f>D17-D23+D28</f>
        <v>225</v>
      </c>
      <c r="E30" s="223"/>
      <c r="F30" s="233"/>
      <c r="G30" s="230" t="s">
        <v>861</v>
      </c>
      <c r="H30" s="231">
        <v>235</v>
      </c>
    </row>
    <row r="31" spans="2:8" x14ac:dyDescent="0.2">
      <c r="B31" s="224"/>
      <c r="C31" s="224"/>
    </row>
  </sheetData>
  <mergeCells count="22">
    <mergeCell ref="B4:H4"/>
    <mergeCell ref="B6:B7"/>
    <mergeCell ref="C6:C7"/>
    <mergeCell ref="D6:D7"/>
    <mergeCell ref="E6:E7"/>
    <mergeCell ref="F6:F7"/>
    <mergeCell ref="G6:G7"/>
    <mergeCell ref="H6:H7"/>
    <mergeCell ref="O7:O9"/>
    <mergeCell ref="E17:E20"/>
    <mergeCell ref="B19:B20"/>
    <mergeCell ref="C19:C20"/>
    <mergeCell ref="D19:D20"/>
    <mergeCell ref="F19:F20"/>
    <mergeCell ref="G19:G20"/>
    <mergeCell ref="H19:H20"/>
    <mergeCell ref="I7:I9"/>
    <mergeCell ref="J7:J9"/>
    <mergeCell ref="K7:K9"/>
    <mergeCell ref="L7:L9"/>
    <mergeCell ref="M7:M9"/>
    <mergeCell ref="N7:N9"/>
  </mergeCells>
  <pageMargins left="0.7" right="0.7" top="0.75" bottom="0.75" header="0.3" footer="0.3"/>
  <pageSetup paperSize="9" scale="65" orientation="landscape" verticalDpi="0" r:id="rId1"/>
  <ignoredErrors>
    <ignoredError sqref="B10:B29 F10:F29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6" tint="0.59999389629810485"/>
  </sheetPr>
  <dimension ref="A2:T93"/>
  <sheetViews>
    <sheetView showGridLines="0" tabSelected="1" zoomScale="115" zoomScaleNormal="115" workbookViewId="0">
      <selection activeCell="S79" sqref="S79"/>
    </sheetView>
  </sheetViews>
  <sheetFormatPr defaultColWidth="18" defaultRowHeight="12.75" x14ac:dyDescent="0.2"/>
  <cols>
    <col min="1" max="1" width="2.85546875" style="6" customWidth="1"/>
    <col min="2" max="2" width="11.85546875" style="6" customWidth="1"/>
    <col min="3" max="4" width="12.7109375" style="6" customWidth="1"/>
    <col min="5" max="5" width="12.5703125" style="6" customWidth="1"/>
    <col min="6" max="14" width="12.7109375" style="6" customWidth="1"/>
    <col min="15" max="15" width="13.42578125" style="6" bestFit="1" customWidth="1"/>
    <col min="16" max="254" width="9.140625" style="6" customWidth="1"/>
    <col min="255" max="16384" width="18" style="6"/>
  </cols>
  <sheetData>
    <row r="2" spans="2:20" x14ac:dyDescent="0.2">
      <c r="N2" s="41" t="s">
        <v>356</v>
      </c>
    </row>
    <row r="4" spans="2:20" ht="15.75" x14ac:dyDescent="0.2">
      <c r="B4" s="913" t="s">
        <v>815</v>
      </c>
      <c r="C4" s="913"/>
      <c r="D4" s="913"/>
      <c r="E4" s="913"/>
      <c r="F4" s="913"/>
      <c r="G4" s="913"/>
      <c r="H4" s="913"/>
      <c r="I4" s="913"/>
      <c r="J4" s="913"/>
      <c r="K4" s="913"/>
      <c r="L4" s="913"/>
      <c r="M4" s="913"/>
      <c r="N4" s="913"/>
    </row>
    <row r="5" spans="2:20" ht="13.5" thickBot="1" x14ac:dyDescent="0.25"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40" t="s">
        <v>46</v>
      </c>
    </row>
    <row r="6" spans="2:20" ht="15" customHeight="1" x14ac:dyDescent="0.2">
      <c r="B6" s="922" t="s">
        <v>819</v>
      </c>
      <c r="C6" s="925" t="s">
        <v>21</v>
      </c>
      <c r="D6" s="926"/>
      <c r="E6" s="927"/>
      <c r="F6" s="914" t="s">
        <v>345</v>
      </c>
      <c r="G6" s="915"/>
      <c r="H6" s="916"/>
      <c r="I6" s="914" t="s">
        <v>94</v>
      </c>
      <c r="J6" s="915"/>
      <c r="K6" s="916"/>
      <c r="L6" s="914" t="s">
        <v>95</v>
      </c>
      <c r="M6" s="915"/>
      <c r="N6" s="916"/>
    </row>
    <row r="7" spans="2:20" ht="12.75" customHeight="1" x14ac:dyDescent="0.2">
      <c r="B7" s="923"/>
      <c r="C7" s="919" t="s">
        <v>49</v>
      </c>
      <c r="D7" s="766" t="s">
        <v>196</v>
      </c>
      <c r="E7" s="917" t="s">
        <v>252</v>
      </c>
      <c r="F7" s="919" t="s">
        <v>49</v>
      </c>
      <c r="G7" s="766" t="s">
        <v>196</v>
      </c>
      <c r="H7" s="917" t="s">
        <v>252</v>
      </c>
      <c r="I7" s="919" t="s">
        <v>49</v>
      </c>
      <c r="J7" s="766" t="s">
        <v>196</v>
      </c>
      <c r="K7" s="917" t="s">
        <v>252</v>
      </c>
      <c r="L7" s="919" t="s">
        <v>49</v>
      </c>
      <c r="M7" s="766" t="s">
        <v>196</v>
      </c>
      <c r="N7" s="917" t="s">
        <v>252</v>
      </c>
    </row>
    <row r="8" spans="2:20" ht="21.75" customHeight="1" thickBot="1" x14ac:dyDescent="0.25">
      <c r="B8" s="924"/>
      <c r="C8" s="920"/>
      <c r="D8" s="921"/>
      <c r="E8" s="918"/>
      <c r="F8" s="920"/>
      <c r="G8" s="921"/>
      <c r="H8" s="918"/>
      <c r="I8" s="920"/>
      <c r="J8" s="921"/>
      <c r="K8" s="918"/>
      <c r="L8" s="920"/>
      <c r="M8" s="921"/>
      <c r="N8" s="918"/>
      <c r="P8" s="575"/>
      <c r="R8" s="575"/>
      <c r="T8" s="575"/>
    </row>
    <row r="9" spans="2:20" ht="14.25" x14ac:dyDescent="0.2">
      <c r="B9" s="407" t="s">
        <v>96</v>
      </c>
      <c r="C9" s="408">
        <v>207</v>
      </c>
      <c r="D9" s="99">
        <v>29165382</v>
      </c>
      <c r="E9" s="102">
        <v>140895.5652173913</v>
      </c>
      <c r="F9" s="409">
        <v>206</v>
      </c>
      <c r="G9" s="93">
        <v>28897626</v>
      </c>
      <c r="H9" s="104">
        <v>140279.73786407767</v>
      </c>
      <c r="I9" s="409"/>
      <c r="J9" s="93"/>
      <c r="K9" s="104"/>
      <c r="L9" s="410">
        <v>1</v>
      </c>
      <c r="M9" s="99">
        <v>267756</v>
      </c>
      <c r="N9" s="104">
        <v>267756</v>
      </c>
      <c r="O9" s="699"/>
    </row>
    <row r="10" spans="2:20" ht="14.25" x14ac:dyDescent="0.2">
      <c r="B10" s="411" t="s">
        <v>97</v>
      </c>
      <c r="C10" s="412">
        <v>206</v>
      </c>
      <c r="D10" s="99">
        <v>25918213</v>
      </c>
      <c r="E10" s="102">
        <v>125816.56796116506</v>
      </c>
      <c r="F10" s="413">
        <v>204</v>
      </c>
      <c r="G10" s="86">
        <v>25537608</v>
      </c>
      <c r="H10" s="104">
        <v>125184.35294117648</v>
      </c>
      <c r="I10" s="413">
        <v>1</v>
      </c>
      <c r="J10" s="86">
        <v>142010</v>
      </c>
      <c r="K10" s="87">
        <v>142010</v>
      </c>
      <c r="L10" s="414">
        <v>1</v>
      </c>
      <c r="M10" s="80">
        <v>238595</v>
      </c>
      <c r="N10" s="104">
        <v>238595</v>
      </c>
      <c r="O10" s="700"/>
    </row>
    <row r="11" spans="2:20" ht="14.25" x14ac:dyDescent="0.2">
      <c r="B11" s="411" t="s">
        <v>98</v>
      </c>
      <c r="C11" s="412">
        <v>207</v>
      </c>
      <c r="D11" s="99">
        <v>25755906</v>
      </c>
      <c r="E11" s="102">
        <v>124424.66666666667</v>
      </c>
      <c r="F11" s="413">
        <v>203</v>
      </c>
      <c r="G11" s="86">
        <v>25133812</v>
      </c>
      <c r="H11" s="104">
        <v>123811.88177339901</v>
      </c>
      <c r="I11" s="413">
        <v>3</v>
      </c>
      <c r="J11" s="86">
        <v>373708</v>
      </c>
      <c r="K11" s="87">
        <v>124569.33333333333</v>
      </c>
      <c r="L11" s="414">
        <v>1</v>
      </c>
      <c r="M11" s="80">
        <v>248386</v>
      </c>
      <c r="N11" s="104">
        <v>248386</v>
      </c>
      <c r="O11" s="700"/>
    </row>
    <row r="12" spans="2:20" ht="14.25" x14ac:dyDescent="0.2">
      <c r="B12" s="411" t="s">
        <v>99</v>
      </c>
      <c r="C12" s="412">
        <v>208</v>
      </c>
      <c r="D12" s="99">
        <v>27705428</v>
      </c>
      <c r="E12" s="102">
        <v>133199.17307692306</v>
      </c>
      <c r="F12" s="413">
        <v>202</v>
      </c>
      <c r="G12" s="86">
        <v>26796368</v>
      </c>
      <c r="H12" s="104">
        <v>132655.28712871287</v>
      </c>
      <c r="I12" s="413">
        <v>5</v>
      </c>
      <c r="J12" s="86">
        <v>648199</v>
      </c>
      <c r="K12" s="87">
        <v>129639.8</v>
      </c>
      <c r="L12" s="414">
        <v>1</v>
      </c>
      <c r="M12" s="80">
        <v>260861</v>
      </c>
      <c r="N12" s="104">
        <v>260861</v>
      </c>
      <c r="O12" s="700"/>
    </row>
    <row r="13" spans="2:20" ht="14.25" x14ac:dyDescent="0.2">
      <c r="B13" s="411" t="s">
        <v>100</v>
      </c>
      <c r="C13" s="412">
        <v>210</v>
      </c>
      <c r="D13" s="99">
        <v>27427806</v>
      </c>
      <c r="E13" s="102">
        <v>130608.6</v>
      </c>
      <c r="F13" s="413">
        <v>203</v>
      </c>
      <c r="G13" s="86">
        <v>26428305</v>
      </c>
      <c r="H13" s="104">
        <v>130188.69458128078</v>
      </c>
      <c r="I13" s="413">
        <v>6</v>
      </c>
      <c r="J13" s="86">
        <v>738357</v>
      </c>
      <c r="K13" s="87">
        <v>123059.5</v>
      </c>
      <c r="L13" s="414">
        <v>1</v>
      </c>
      <c r="M13" s="80">
        <v>261144</v>
      </c>
      <c r="N13" s="104">
        <v>261144</v>
      </c>
      <c r="O13" s="700"/>
    </row>
    <row r="14" spans="2:20" ht="14.25" x14ac:dyDescent="0.2">
      <c r="B14" s="411" t="s">
        <v>101</v>
      </c>
      <c r="C14" s="412">
        <v>212</v>
      </c>
      <c r="D14" s="99">
        <v>25939320</v>
      </c>
      <c r="E14" s="102">
        <v>122355.28301886792</v>
      </c>
      <c r="F14" s="413">
        <v>202</v>
      </c>
      <c r="G14" s="86">
        <v>24668618</v>
      </c>
      <c r="H14" s="104">
        <v>122121.87128712871</v>
      </c>
      <c r="I14" s="413">
        <v>9</v>
      </c>
      <c r="J14" s="86">
        <v>1021662</v>
      </c>
      <c r="K14" s="87">
        <v>113518</v>
      </c>
      <c r="L14" s="414">
        <v>1</v>
      </c>
      <c r="M14" s="80">
        <v>249040</v>
      </c>
      <c r="N14" s="104">
        <v>249040</v>
      </c>
      <c r="O14" s="700"/>
    </row>
    <row r="15" spans="2:20" ht="14.25" x14ac:dyDescent="0.2">
      <c r="B15" s="411" t="s">
        <v>102</v>
      </c>
      <c r="C15" s="412">
        <v>212</v>
      </c>
      <c r="D15" s="99">
        <v>28637080</v>
      </c>
      <c r="E15" s="102">
        <v>135080.56603773584</v>
      </c>
      <c r="F15" s="413">
        <v>201</v>
      </c>
      <c r="G15" s="86">
        <v>27186719</v>
      </c>
      <c r="H15" s="104">
        <v>135257.30845771145</v>
      </c>
      <c r="I15" s="413">
        <v>10</v>
      </c>
      <c r="J15" s="86">
        <v>1175767</v>
      </c>
      <c r="K15" s="87">
        <v>117576.7</v>
      </c>
      <c r="L15" s="414">
        <v>1</v>
      </c>
      <c r="M15" s="80">
        <v>274594</v>
      </c>
      <c r="N15" s="104">
        <v>274594</v>
      </c>
      <c r="O15" s="700"/>
    </row>
    <row r="16" spans="2:20" ht="14.25" x14ac:dyDescent="0.2">
      <c r="B16" s="411" t="s">
        <v>103</v>
      </c>
      <c r="C16" s="412">
        <v>214</v>
      </c>
      <c r="D16" s="99">
        <v>26080720</v>
      </c>
      <c r="E16" s="102">
        <v>121872.52336448598</v>
      </c>
      <c r="F16" s="413">
        <v>200</v>
      </c>
      <c r="G16" s="86">
        <v>24336438</v>
      </c>
      <c r="H16" s="104">
        <v>121682.19</v>
      </c>
      <c r="I16" s="413">
        <v>13</v>
      </c>
      <c r="J16" s="86">
        <v>1492047</v>
      </c>
      <c r="K16" s="87">
        <v>114772.84615384616</v>
      </c>
      <c r="L16" s="414">
        <v>1</v>
      </c>
      <c r="M16" s="80">
        <v>252235</v>
      </c>
      <c r="N16" s="104">
        <v>252235</v>
      </c>
      <c r="O16" s="700"/>
    </row>
    <row r="17" spans="1:20" ht="14.25" x14ac:dyDescent="0.2">
      <c r="B17" s="411" t="s">
        <v>104</v>
      </c>
      <c r="C17" s="412">
        <v>216</v>
      </c>
      <c r="D17" s="99">
        <v>27293182</v>
      </c>
      <c r="E17" s="102">
        <v>126357.32407407407</v>
      </c>
      <c r="F17" s="413">
        <v>198</v>
      </c>
      <c r="G17" s="86">
        <v>25039789</v>
      </c>
      <c r="H17" s="104">
        <v>126463.58080808081</v>
      </c>
      <c r="I17" s="413">
        <v>17</v>
      </c>
      <c r="J17" s="86">
        <v>1991551</v>
      </c>
      <c r="K17" s="87">
        <v>117150.05882352941</v>
      </c>
      <c r="L17" s="414">
        <v>1</v>
      </c>
      <c r="M17" s="80">
        <v>261842</v>
      </c>
      <c r="N17" s="104">
        <v>261842</v>
      </c>
      <c r="O17" s="700"/>
    </row>
    <row r="18" spans="1:20" ht="14.25" x14ac:dyDescent="0.2">
      <c r="B18" s="411" t="s">
        <v>105</v>
      </c>
      <c r="C18" s="412">
        <v>207</v>
      </c>
      <c r="D18" s="99">
        <v>28880575</v>
      </c>
      <c r="E18" s="102">
        <v>139519.68599033816</v>
      </c>
      <c r="F18" s="413">
        <v>189</v>
      </c>
      <c r="G18" s="86">
        <v>26193426</v>
      </c>
      <c r="H18" s="104">
        <v>138589.55555555556</v>
      </c>
      <c r="I18" s="413">
        <v>17</v>
      </c>
      <c r="J18" s="86">
        <v>2391849</v>
      </c>
      <c r="K18" s="87">
        <v>140697</v>
      </c>
      <c r="L18" s="414">
        <v>1</v>
      </c>
      <c r="M18" s="80">
        <v>295300</v>
      </c>
      <c r="N18" s="104">
        <v>295300</v>
      </c>
      <c r="O18" s="700"/>
    </row>
    <row r="19" spans="1:20" ht="14.25" x14ac:dyDescent="0.2">
      <c r="B19" s="411" t="s">
        <v>106</v>
      </c>
      <c r="C19" s="412">
        <v>209</v>
      </c>
      <c r="D19" s="99">
        <v>32926800</v>
      </c>
      <c r="E19" s="102">
        <v>157544.4976076555</v>
      </c>
      <c r="F19" s="413">
        <v>189</v>
      </c>
      <c r="G19" s="86">
        <v>29970000</v>
      </c>
      <c r="H19" s="104">
        <v>158571.42857142858</v>
      </c>
      <c r="I19" s="413">
        <v>19</v>
      </c>
      <c r="J19" s="86">
        <v>2675200</v>
      </c>
      <c r="K19" s="87">
        <v>140800</v>
      </c>
      <c r="L19" s="414">
        <v>1</v>
      </c>
      <c r="M19" s="80">
        <v>281600</v>
      </c>
      <c r="N19" s="104">
        <v>281600</v>
      </c>
      <c r="O19" s="700"/>
    </row>
    <row r="20" spans="1:20" ht="14.25" x14ac:dyDescent="0.2">
      <c r="B20" s="411" t="s">
        <v>107</v>
      </c>
      <c r="C20" s="412">
        <v>209</v>
      </c>
      <c r="D20" s="99">
        <v>37857320</v>
      </c>
      <c r="E20" s="102">
        <v>181135.5023923445</v>
      </c>
      <c r="F20" s="413">
        <v>189</v>
      </c>
      <c r="G20" s="86">
        <v>34520000</v>
      </c>
      <c r="H20" s="104">
        <v>182645.50264550265</v>
      </c>
      <c r="I20" s="413">
        <v>19</v>
      </c>
      <c r="J20" s="86">
        <v>3016480</v>
      </c>
      <c r="K20" s="87">
        <v>158762.10526315789</v>
      </c>
      <c r="L20" s="414">
        <v>1</v>
      </c>
      <c r="M20" s="80">
        <v>320840</v>
      </c>
      <c r="N20" s="104">
        <v>320840</v>
      </c>
      <c r="O20" s="700"/>
    </row>
    <row r="21" spans="1:20" x14ac:dyDescent="0.2">
      <c r="B21" s="415" t="s">
        <v>21</v>
      </c>
      <c r="C21" s="412">
        <v>2517</v>
      </c>
      <c r="D21" s="416">
        <v>343587732</v>
      </c>
      <c r="E21" s="416">
        <v>1638809.9554076481</v>
      </c>
      <c r="F21" s="416">
        <v>2386</v>
      </c>
      <c r="G21" s="416">
        <v>324708709</v>
      </c>
      <c r="H21" s="416">
        <v>1637451.3916140543</v>
      </c>
      <c r="I21" s="416">
        <v>119</v>
      </c>
      <c r="J21" s="416">
        <v>15666830</v>
      </c>
      <c r="K21" s="416">
        <v>1422555.3435738666</v>
      </c>
      <c r="L21" s="416">
        <v>12</v>
      </c>
      <c r="M21" s="416">
        <v>3212193</v>
      </c>
      <c r="N21" s="416">
        <v>3212193</v>
      </c>
      <c r="P21" s="701"/>
    </row>
    <row r="22" spans="1:20" ht="13.5" thickBot="1" x14ac:dyDescent="0.25">
      <c r="B22" s="417" t="s">
        <v>108</v>
      </c>
      <c r="C22" s="418">
        <v>209.75</v>
      </c>
      <c r="D22" s="418">
        <v>28632311</v>
      </c>
      <c r="E22" s="418">
        <v>136567.49628397069</v>
      </c>
      <c r="F22" s="418">
        <v>198.83333333333334</v>
      </c>
      <c r="G22" s="418">
        <v>27059059.083333332</v>
      </c>
      <c r="H22" s="418">
        <v>136454.28263450452</v>
      </c>
      <c r="I22" s="418">
        <v>9.9166666666666661</v>
      </c>
      <c r="J22" s="418">
        <v>1305569.1666666667</v>
      </c>
      <c r="K22" s="418">
        <v>118546.27863115555</v>
      </c>
      <c r="L22" s="418">
        <v>1</v>
      </c>
      <c r="M22" s="418">
        <v>267682.75</v>
      </c>
      <c r="N22" s="418">
        <v>267682.75</v>
      </c>
      <c r="P22" s="702"/>
    </row>
    <row r="23" spans="1:20" x14ac:dyDescent="0.2">
      <c r="B23" s="574" t="s">
        <v>807</v>
      </c>
      <c r="C23" s="928" t="s">
        <v>820</v>
      </c>
      <c r="D23" s="928"/>
      <c r="E23" s="928"/>
      <c r="F23" s="928"/>
      <c r="G23" s="928"/>
      <c r="H23" s="928"/>
      <c r="I23" s="928"/>
      <c r="J23" s="928"/>
      <c r="K23" s="928"/>
      <c r="L23" s="928"/>
      <c r="M23" s="928"/>
      <c r="N23" s="928"/>
    </row>
    <row r="24" spans="1:20" x14ac:dyDescent="0.2">
      <c r="B24" s="573"/>
      <c r="C24" s="929"/>
      <c r="D24" s="929"/>
      <c r="E24" s="929"/>
      <c r="F24" s="929"/>
      <c r="G24" s="929"/>
      <c r="H24" s="929"/>
      <c r="I24" s="929"/>
      <c r="J24" s="929"/>
      <c r="K24" s="929"/>
      <c r="L24" s="929"/>
      <c r="M24" s="929"/>
      <c r="N24" s="929"/>
    </row>
    <row r="25" spans="1:20" ht="11.25" customHeight="1" x14ac:dyDescent="0.2">
      <c r="B25" s="419" t="s">
        <v>821</v>
      </c>
      <c r="C25" s="419"/>
      <c r="D25" s="419"/>
    </row>
    <row r="26" spans="1:20" x14ac:dyDescent="0.2"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</row>
    <row r="28" spans="1:20" ht="15.75" x14ac:dyDescent="0.2">
      <c r="B28" s="913" t="s">
        <v>816</v>
      </c>
      <c r="C28" s="913"/>
      <c r="D28" s="913"/>
      <c r="E28" s="913"/>
      <c r="F28" s="913"/>
      <c r="G28" s="913"/>
      <c r="H28" s="913"/>
      <c r="I28" s="913"/>
      <c r="J28" s="913"/>
      <c r="K28" s="913"/>
      <c r="L28" s="913"/>
      <c r="M28" s="913"/>
      <c r="N28" s="913"/>
    </row>
    <row r="29" spans="1:20" ht="15" thickBot="1" x14ac:dyDescent="0.25">
      <c r="B29" s="420"/>
      <c r="C29" s="397"/>
      <c r="D29" s="397"/>
      <c r="E29" s="397"/>
      <c r="F29" s="397"/>
      <c r="G29" s="193"/>
      <c r="H29" s="193"/>
      <c r="I29" s="193"/>
      <c r="J29" s="193"/>
      <c r="K29" s="193"/>
      <c r="L29" s="193"/>
      <c r="M29" s="193"/>
      <c r="N29" s="40" t="s">
        <v>46</v>
      </c>
    </row>
    <row r="30" spans="1:20" ht="15" customHeight="1" x14ac:dyDescent="0.2">
      <c r="B30" s="922" t="s">
        <v>818</v>
      </c>
      <c r="C30" s="925" t="s">
        <v>21</v>
      </c>
      <c r="D30" s="926"/>
      <c r="E30" s="927"/>
      <c r="F30" s="914" t="s">
        <v>197</v>
      </c>
      <c r="G30" s="915"/>
      <c r="H30" s="916"/>
      <c r="I30" s="914" t="s">
        <v>94</v>
      </c>
      <c r="J30" s="915"/>
      <c r="K30" s="916"/>
      <c r="L30" s="914" t="s">
        <v>95</v>
      </c>
      <c r="M30" s="915"/>
      <c r="N30" s="916"/>
      <c r="O30" s="703"/>
      <c r="P30" s="575"/>
      <c r="R30" s="575"/>
      <c r="T30" s="575"/>
    </row>
    <row r="31" spans="1:20" ht="12.75" customHeight="1" x14ac:dyDescent="0.2">
      <c r="B31" s="923"/>
      <c r="C31" s="919" t="s">
        <v>49</v>
      </c>
      <c r="D31" s="766" t="s">
        <v>196</v>
      </c>
      <c r="E31" s="917" t="s">
        <v>252</v>
      </c>
      <c r="F31" s="919" t="s">
        <v>49</v>
      </c>
      <c r="G31" s="766" t="s">
        <v>196</v>
      </c>
      <c r="H31" s="917" t="s">
        <v>252</v>
      </c>
      <c r="I31" s="919" t="s">
        <v>49</v>
      </c>
      <c r="J31" s="766" t="s">
        <v>196</v>
      </c>
      <c r="K31" s="917" t="s">
        <v>252</v>
      </c>
      <c r="L31" s="919" t="s">
        <v>49</v>
      </c>
      <c r="M31" s="766" t="s">
        <v>196</v>
      </c>
      <c r="N31" s="917" t="s">
        <v>252</v>
      </c>
    </row>
    <row r="32" spans="1:20" ht="21.75" customHeight="1" thickBot="1" x14ac:dyDescent="0.25">
      <c r="A32" s="8"/>
      <c r="B32" s="930"/>
      <c r="C32" s="920"/>
      <c r="D32" s="921"/>
      <c r="E32" s="918"/>
      <c r="F32" s="920"/>
      <c r="G32" s="921"/>
      <c r="H32" s="918"/>
      <c r="I32" s="920"/>
      <c r="J32" s="921"/>
      <c r="K32" s="918"/>
      <c r="L32" s="920"/>
      <c r="M32" s="921"/>
      <c r="N32" s="918"/>
    </row>
    <row r="33" spans="1:15" ht="14.25" customHeight="1" x14ac:dyDescent="0.2">
      <c r="A33" s="8"/>
      <c r="B33" s="421" t="s">
        <v>96</v>
      </c>
      <c r="C33" s="410">
        <v>214</v>
      </c>
      <c r="D33" s="99">
        <v>38955632.088856064</v>
      </c>
      <c r="E33" s="422">
        <v>182035.66396661711</v>
      </c>
      <c r="F33" s="409">
        <v>209</v>
      </c>
      <c r="G33" s="93">
        <v>37859061.601899542</v>
      </c>
      <c r="H33" s="104">
        <v>181143.8354157873</v>
      </c>
      <c r="I33" s="409">
        <v>4</v>
      </c>
      <c r="J33" s="93">
        <v>750816</v>
      </c>
      <c r="K33" s="104">
        <v>187704</v>
      </c>
      <c r="L33" s="410">
        <v>1</v>
      </c>
      <c r="M33" s="99">
        <v>345754.48695652175</v>
      </c>
      <c r="N33" s="104">
        <v>345754.48695652175</v>
      </c>
      <c r="O33" s="699"/>
    </row>
    <row r="34" spans="1:15" ht="14.25" customHeight="1" x14ac:dyDescent="0.2">
      <c r="A34" s="8"/>
      <c r="B34" s="423" t="s">
        <v>97</v>
      </c>
      <c r="C34" s="410">
        <v>215</v>
      </c>
      <c r="D34" s="99">
        <v>36601435.932352945</v>
      </c>
      <c r="E34" s="422">
        <v>170239.23689466485</v>
      </c>
      <c r="F34" s="413">
        <v>209</v>
      </c>
      <c r="G34" s="93">
        <v>35320765.182352945</v>
      </c>
      <c r="H34" s="104">
        <v>168998.87647058826</v>
      </c>
      <c r="I34" s="413">
        <v>5</v>
      </c>
      <c r="J34" s="93">
        <v>958567.50000000012</v>
      </c>
      <c r="K34" s="104">
        <v>191713.50000000003</v>
      </c>
      <c r="L34" s="414">
        <v>1</v>
      </c>
      <c r="M34" s="99">
        <v>322103.25</v>
      </c>
      <c r="N34" s="104">
        <v>322103.25</v>
      </c>
      <c r="O34" s="699"/>
    </row>
    <row r="35" spans="1:15" ht="14.25" customHeight="1" x14ac:dyDescent="0.2">
      <c r="A35" s="8"/>
      <c r="B35" s="423" t="s">
        <v>98</v>
      </c>
      <c r="C35" s="410">
        <v>215</v>
      </c>
      <c r="D35" s="99">
        <v>37829195.425334267</v>
      </c>
      <c r="E35" s="422">
        <v>175949.74616434542</v>
      </c>
      <c r="F35" s="413">
        <v>209</v>
      </c>
      <c r="G35" s="93">
        <v>36597023.511048555</v>
      </c>
      <c r="H35" s="104">
        <v>175105.37565095004</v>
      </c>
      <c r="I35" s="413">
        <v>5</v>
      </c>
      <c r="J35" s="93">
        <v>880883.14285714296</v>
      </c>
      <c r="K35" s="104">
        <v>176176.62857142859</v>
      </c>
      <c r="L35" s="414">
        <v>1</v>
      </c>
      <c r="M35" s="99">
        <v>351288.77142857143</v>
      </c>
      <c r="N35" s="104">
        <v>351288.77142857143</v>
      </c>
      <c r="O35" s="699"/>
    </row>
    <row r="36" spans="1:15" ht="14.25" customHeight="1" x14ac:dyDescent="0.2">
      <c r="A36" s="8"/>
      <c r="B36" s="423" t="s">
        <v>99</v>
      </c>
      <c r="C36" s="410">
        <v>225</v>
      </c>
      <c r="D36" s="99">
        <v>40406057.563366346</v>
      </c>
      <c r="E36" s="422">
        <v>179582.47805940598</v>
      </c>
      <c r="F36" s="413">
        <v>209</v>
      </c>
      <c r="G36" s="93">
        <v>37428689.263366342</v>
      </c>
      <c r="H36" s="104">
        <v>179084.63762376239</v>
      </c>
      <c r="I36" s="413">
        <v>15</v>
      </c>
      <c r="J36" s="93">
        <v>2625205.9500000002</v>
      </c>
      <c r="K36" s="104">
        <v>175013.73</v>
      </c>
      <c r="L36" s="414">
        <v>1</v>
      </c>
      <c r="M36" s="99">
        <v>352162.35000000003</v>
      </c>
      <c r="N36" s="104">
        <v>352162.35000000003</v>
      </c>
      <c r="O36" s="698"/>
    </row>
    <row r="37" spans="1:15" ht="14.25" customHeight="1" x14ac:dyDescent="0.2">
      <c r="A37" s="8"/>
      <c r="B37" s="423" t="s">
        <v>100</v>
      </c>
      <c r="C37" s="410">
        <v>225</v>
      </c>
      <c r="D37" s="99">
        <v>37778274.021512538</v>
      </c>
      <c r="E37" s="422">
        <v>167903.44009561129</v>
      </c>
      <c r="F37" s="413">
        <v>209</v>
      </c>
      <c r="G37" s="93">
        <v>35063070.168103449</v>
      </c>
      <c r="H37" s="104">
        <v>167765.88597178683</v>
      </c>
      <c r="I37" s="413">
        <v>15</v>
      </c>
      <c r="J37" s="93">
        <v>2378684.1988636362</v>
      </c>
      <c r="K37" s="104">
        <v>158578.94659090909</v>
      </c>
      <c r="L37" s="414">
        <v>1</v>
      </c>
      <c r="M37" s="99">
        <v>336519.65454545454</v>
      </c>
      <c r="N37" s="104">
        <v>336519.65454545454</v>
      </c>
      <c r="O37" s="698"/>
    </row>
    <row r="38" spans="1:15" ht="14.25" customHeight="1" x14ac:dyDescent="0.2">
      <c r="A38" s="8"/>
      <c r="B38" s="423" t="s">
        <v>101</v>
      </c>
      <c r="C38" s="410">
        <v>225</v>
      </c>
      <c r="D38" s="99">
        <v>38857897.55431401</v>
      </c>
      <c r="E38" s="422">
        <v>172701.76690806227</v>
      </c>
      <c r="F38" s="413">
        <v>209</v>
      </c>
      <c r="G38" s="93">
        <v>36097480.55431401</v>
      </c>
      <c r="H38" s="104">
        <v>172715.21796322492</v>
      </c>
      <c r="I38" s="413">
        <v>15</v>
      </c>
      <c r="J38" s="93">
        <v>2408203.2857142859</v>
      </c>
      <c r="K38" s="104">
        <v>160546.88571428572</v>
      </c>
      <c r="L38" s="414">
        <v>1</v>
      </c>
      <c r="M38" s="99">
        <v>352213.71428571432</v>
      </c>
      <c r="N38" s="104">
        <v>352213.71428571432</v>
      </c>
      <c r="O38" s="698"/>
    </row>
    <row r="39" spans="1:15" ht="14.25" customHeight="1" x14ac:dyDescent="0.2">
      <c r="A39" s="8"/>
      <c r="B39" s="423" t="s">
        <v>102</v>
      </c>
      <c r="C39" s="410">
        <v>235</v>
      </c>
      <c r="D39" s="99">
        <v>42501765.106343292</v>
      </c>
      <c r="E39" s="422">
        <v>180858.57492060974</v>
      </c>
      <c r="F39" s="413">
        <v>209</v>
      </c>
      <c r="G39" s="93">
        <v>38162849.581343293</v>
      </c>
      <c r="H39" s="104">
        <v>182597.3664179105</v>
      </c>
      <c r="I39" s="413">
        <v>25</v>
      </c>
      <c r="J39" s="93">
        <v>3968213.6250000005</v>
      </c>
      <c r="K39" s="104">
        <v>158728.54500000001</v>
      </c>
      <c r="L39" s="414">
        <v>1</v>
      </c>
      <c r="M39" s="99">
        <v>370701.90000000008</v>
      </c>
      <c r="N39" s="104">
        <v>370701.90000000008</v>
      </c>
      <c r="O39" s="698"/>
    </row>
    <row r="40" spans="1:15" ht="14.25" customHeight="1" x14ac:dyDescent="0.2">
      <c r="A40" s="8"/>
      <c r="B40" s="423" t="s">
        <v>103</v>
      </c>
      <c r="C40" s="410">
        <v>235</v>
      </c>
      <c r="D40" s="99">
        <v>38546730.71619232</v>
      </c>
      <c r="E40" s="422">
        <v>164028.64134549923</v>
      </c>
      <c r="F40" s="413">
        <v>209</v>
      </c>
      <c r="G40" s="93">
        <v>34332629.908500008</v>
      </c>
      <c r="H40" s="104">
        <v>164270.95650000003</v>
      </c>
      <c r="I40" s="413">
        <v>25</v>
      </c>
      <c r="J40" s="93">
        <v>3873583.5576923084</v>
      </c>
      <c r="K40" s="104">
        <v>154943.34230769234</v>
      </c>
      <c r="L40" s="414">
        <v>1</v>
      </c>
      <c r="M40" s="99">
        <v>340517.25000000006</v>
      </c>
      <c r="N40" s="104">
        <v>340517.25000000006</v>
      </c>
      <c r="O40" s="698"/>
    </row>
    <row r="41" spans="1:15" ht="14.25" customHeight="1" x14ac:dyDescent="0.2">
      <c r="A41" s="8"/>
      <c r="B41" s="423" t="s">
        <v>104</v>
      </c>
      <c r="C41" s="410">
        <v>235</v>
      </c>
      <c r="D41" s="99">
        <v>39989000.510294124</v>
      </c>
      <c r="E41" s="422">
        <v>170165.95961827287</v>
      </c>
      <c r="F41" s="413">
        <v>209</v>
      </c>
      <c r="G41" s="93">
        <v>35681699.325000003</v>
      </c>
      <c r="H41" s="104">
        <v>170725.83409090911</v>
      </c>
      <c r="I41" s="413">
        <v>25</v>
      </c>
      <c r="J41" s="93">
        <v>3953814.4852941185</v>
      </c>
      <c r="K41" s="104">
        <v>158152.57941176475</v>
      </c>
      <c r="L41" s="414">
        <v>1</v>
      </c>
      <c r="M41" s="99">
        <v>353486.7</v>
      </c>
      <c r="N41" s="104">
        <v>353486.7</v>
      </c>
      <c r="O41" s="698"/>
    </row>
    <row r="42" spans="1:15" ht="14.25" customHeight="1" x14ac:dyDescent="0.2">
      <c r="A42" s="8"/>
      <c r="B42" s="423" t="s">
        <v>105</v>
      </c>
      <c r="C42" s="410">
        <v>235</v>
      </c>
      <c r="D42" s="99">
        <v>41223160</v>
      </c>
      <c r="E42" s="422">
        <v>175417.70212765958</v>
      </c>
      <c r="F42" s="413">
        <v>209</v>
      </c>
      <c r="G42" s="93">
        <v>37013900</v>
      </c>
      <c r="H42" s="104">
        <v>177100</v>
      </c>
      <c r="I42" s="413">
        <v>25</v>
      </c>
      <c r="J42" s="93">
        <v>3850000</v>
      </c>
      <c r="K42" s="104">
        <v>154000</v>
      </c>
      <c r="L42" s="414">
        <v>1</v>
      </c>
      <c r="M42" s="99">
        <v>359260</v>
      </c>
      <c r="N42" s="104">
        <v>359260</v>
      </c>
      <c r="O42" s="698"/>
    </row>
    <row r="43" spans="1:15" ht="14.25" customHeight="1" x14ac:dyDescent="0.2">
      <c r="A43" s="8"/>
      <c r="B43" s="423" t="s">
        <v>106</v>
      </c>
      <c r="C43" s="410">
        <v>235</v>
      </c>
      <c r="D43" s="99">
        <v>48487725</v>
      </c>
      <c r="E43" s="422">
        <v>206330.74468085106</v>
      </c>
      <c r="F43" s="413">
        <v>209</v>
      </c>
      <c r="G43" s="93">
        <v>43498125</v>
      </c>
      <c r="H43" s="104">
        <v>208125</v>
      </c>
      <c r="I43" s="413">
        <v>25</v>
      </c>
      <c r="J43" s="93">
        <v>4620000</v>
      </c>
      <c r="K43" s="104">
        <v>184800</v>
      </c>
      <c r="L43" s="414">
        <v>1</v>
      </c>
      <c r="M43" s="99">
        <v>369600</v>
      </c>
      <c r="N43" s="104">
        <v>369600</v>
      </c>
      <c r="O43" s="698"/>
    </row>
    <row r="44" spans="1:15" ht="14.25" customHeight="1" x14ac:dyDescent="0.2">
      <c r="A44" s="8"/>
      <c r="B44" s="423" t="s">
        <v>107</v>
      </c>
      <c r="C44" s="410">
        <v>235</v>
      </c>
      <c r="D44" s="99">
        <v>53078503.35561125</v>
      </c>
      <c r="E44" s="422">
        <v>225865.97172600531</v>
      </c>
      <c r="F44" s="413">
        <v>209</v>
      </c>
      <c r="G44" s="93">
        <v>47716137.566137567</v>
      </c>
      <c r="H44" s="104">
        <v>228306.87830687832</v>
      </c>
      <c r="I44" s="413">
        <v>25</v>
      </c>
      <c r="J44" s="93">
        <v>4961315.7894736836</v>
      </c>
      <c r="K44" s="104">
        <v>198452.63157894733</v>
      </c>
      <c r="L44" s="414">
        <v>1</v>
      </c>
      <c r="M44" s="99">
        <v>401049.99999999994</v>
      </c>
      <c r="N44" s="104">
        <v>401049.99999999994</v>
      </c>
      <c r="O44" s="698"/>
    </row>
    <row r="45" spans="1:15" ht="14.25" customHeight="1" x14ac:dyDescent="0.2">
      <c r="A45" s="8"/>
      <c r="B45" s="424" t="s">
        <v>21</v>
      </c>
      <c r="C45" s="414">
        <v>2729</v>
      </c>
      <c r="D45" s="416">
        <v>494255377.27417719</v>
      </c>
      <c r="E45" s="425">
        <v>2171079.9265076048</v>
      </c>
      <c r="F45" s="413">
        <v>2508</v>
      </c>
      <c r="G45" s="413">
        <v>454771431.66206568</v>
      </c>
      <c r="H45" s="413">
        <v>2175939.8644117974</v>
      </c>
      <c r="I45" s="413">
        <v>209</v>
      </c>
      <c r="J45" s="413">
        <v>35229287.534895174</v>
      </c>
      <c r="K45" s="413">
        <v>2058810.789175028</v>
      </c>
      <c r="L45" s="413">
        <v>12</v>
      </c>
      <c r="M45" s="413">
        <v>4254658.077216262</v>
      </c>
      <c r="N45" s="413">
        <v>4254658.077216262</v>
      </c>
    </row>
    <row r="46" spans="1:15" ht="14.25" customHeight="1" thickBot="1" x14ac:dyDescent="0.25">
      <c r="A46" s="8"/>
      <c r="B46" s="426" t="s">
        <v>108</v>
      </c>
      <c r="C46" s="427">
        <v>227.41666666666666</v>
      </c>
      <c r="D46" s="427">
        <v>41187948.106181435</v>
      </c>
      <c r="E46" s="427">
        <v>180923.32720896706</v>
      </c>
      <c r="F46" s="427">
        <v>209</v>
      </c>
      <c r="G46" s="427">
        <v>37897619.305172138</v>
      </c>
      <c r="H46" s="427">
        <v>181328.32203431646</v>
      </c>
      <c r="I46" s="427">
        <v>17.416666666666668</v>
      </c>
      <c r="J46" s="427">
        <v>2935773.9612412644</v>
      </c>
      <c r="K46" s="427">
        <v>171567.56576458566</v>
      </c>
      <c r="L46" s="427">
        <v>1</v>
      </c>
      <c r="M46" s="427">
        <v>354554.83976802183</v>
      </c>
      <c r="N46" s="427">
        <v>354554.83976802183</v>
      </c>
    </row>
    <row r="47" spans="1:15" ht="14.25" x14ac:dyDescent="0.2">
      <c r="B47" s="931" t="s">
        <v>822</v>
      </c>
      <c r="C47" s="931"/>
      <c r="D47" s="931"/>
      <c r="E47" s="931"/>
      <c r="F47" s="931"/>
      <c r="G47" s="931"/>
      <c r="H47" s="931"/>
      <c r="I47" s="931"/>
      <c r="J47" s="931"/>
      <c r="K47" s="931"/>
      <c r="L47" s="931"/>
      <c r="M47" s="931"/>
      <c r="N47" s="193"/>
    </row>
    <row r="51" spans="2:20" ht="15.75" x14ac:dyDescent="0.2">
      <c r="B51" s="913" t="s">
        <v>817</v>
      </c>
      <c r="C51" s="913"/>
      <c r="D51" s="913"/>
      <c r="E51" s="913"/>
      <c r="F51" s="913"/>
      <c r="G51" s="913"/>
      <c r="H51" s="913"/>
      <c r="I51" s="913"/>
      <c r="J51" s="913"/>
      <c r="K51" s="913"/>
      <c r="L51" s="913"/>
      <c r="M51" s="913"/>
      <c r="N51" s="913"/>
    </row>
    <row r="52" spans="2:20" ht="15" thickBot="1" x14ac:dyDescent="0.25">
      <c r="B52" s="420"/>
      <c r="C52" s="397"/>
      <c r="D52" s="397"/>
      <c r="E52" s="397"/>
      <c r="F52" s="397"/>
      <c r="G52" s="193"/>
      <c r="H52" s="193"/>
      <c r="I52" s="193"/>
      <c r="J52" s="193"/>
      <c r="K52" s="193"/>
      <c r="L52" s="193"/>
      <c r="M52" s="193"/>
      <c r="N52" s="40" t="s">
        <v>46</v>
      </c>
    </row>
    <row r="53" spans="2:20" ht="15" customHeight="1" x14ac:dyDescent="0.2">
      <c r="B53" s="922" t="s">
        <v>818</v>
      </c>
      <c r="C53" s="925" t="s">
        <v>21</v>
      </c>
      <c r="D53" s="926"/>
      <c r="E53" s="927"/>
      <c r="F53" s="914" t="s">
        <v>197</v>
      </c>
      <c r="G53" s="915"/>
      <c r="H53" s="916"/>
      <c r="I53" s="914" t="s">
        <v>94</v>
      </c>
      <c r="J53" s="915"/>
      <c r="K53" s="916"/>
      <c r="L53" s="914" t="s">
        <v>95</v>
      </c>
      <c r="M53" s="915"/>
      <c r="N53" s="916"/>
      <c r="S53" s="575"/>
      <c r="T53" s="575"/>
    </row>
    <row r="54" spans="2:20" ht="12.75" customHeight="1" x14ac:dyDescent="0.2">
      <c r="B54" s="923"/>
      <c r="C54" s="919" t="s">
        <v>49</v>
      </c>
      <c r="D54" s="766" t="s">
        <v>196</v>
      </c>
      <c r="E54" s="917" t="s">
        <v>252</v>
      </c>
      <c r="F54" s="919" t="s">
        <v>49</v>
      </c>
      <c r="G54" s="766" t="s">
        <v>196</v>
      </c>
      <c r="H54" s="917" t="s">
        <v>252</v>
      </c>
      <c r="I54" s="919" t="s">
        <v>49</v>
      </c>
      <c r="J54" s="766" t="s">
        <v>196</v>
      </c>
      <c r="K54" s="917" t="s">
        <v>252</v>
      </c>
      <c r="L54" s="919" t="s">
        <v>49</v>
      </c>
      <c r="M54" s="766" t="s">
        <v>196</v>
      </c>
      <c r="N54" s="917" t="s">
        <v>252</v>
      </c>
    </row>
    <row r="55" spans="2:20" ht="13.5" thickBot="1" x14ac:dyDescent="0.25">
      <c r="B55" s="924"/>
      <c r="C55" s="920"/>
      <c r="D55" s="921"/>
      <c r="E55" s="918"/>
      <c r="F55" s="920"/>
      <c r="G55" s="921"/>
      <c r="H55" s="918"/>
      <c r="I55" s="920"/>
      <c r="J55" s="921"/>
      <c r="K55" s="918"/>
      <c r="L55" s="920"/>
      <c r="M55" s="921"/>
      <c r="N55" s="918"/>
    </row>
    <row r="56" spans="2:20" ht="14.25" x14ac:dyDescent="0.2">
      <c r="B56" s="428" t="s">
        <v>96</v>
      </c>
      <c r="C56" s="410">
        <f>F56+I56+L56</f>
        <v>214</v>
      </c>
      <c r="D56" s="99">
        <f>G56+J56+M56</f>
        <v>44857410.350317754</v>
      </c>
      <c r="E56" s="102">
        <f>D56/C56</f>
        <v>209614.06705755959</v>
      </c>
      <c r="F56" s="429">
        <v>209</v>
      </c>
      <c r="G56" s="93">
        <f>G33*1.1515</f>
        <v>43594709.434587322</v>
      </c>
      <c r="H56" s="104">
        <f>G56/F56</f>
        <v>208587.12648127906</v>
      </c>
      <c r="I56" s="429">
        <v>4</v>
      </c>
      <c r="J56" s="93">
        <f>J33*1.1515</f>
        <v>864564.62399999995</v>
      </c>
      <c r="K56" s="104">
        <f>J56/I56</f>
        <v>216141.15599999999</v>
      </c>
      <c r="L56" s="408">
        <v>1</v>
      </c>
      <c r="M56" s="99">
        <f>M33*1.1515</f>
        <v>398136.29173043481</v>
      </c>
      <c r="N56" s="104">
        <f>M56/L56</f>
        <v>398136.29173043481</v>
      </c>
    </row>
    <row r="57" spans="2:20" ht="14.25" x14ac:dyDescent="0.2">
      <c r="B57" s="430" t="s">
        <v>97</v>
      </c>
      <c r="C57" s="410">
        <f t="shared" ref="C57:C67" si="0">F57+I57+L57</f>
        <v>215</v>
      </c>
      <c r="D57" s="99">
        <f t="shared" ref="D57:D67" si="1">G57+J57+M57</f>
        <v>42146553.476104416</v>
      </c>
      <c r="E57" s="102">
        <f t="shared" ref="E57:E67" si="2">D57/C57</f>
        <v>196030.48128420659</v>
      </c>
      <c r="F57" s="103">
        <v>209</v>
      </c>
      <c r="G57" s="93">
        <f t="shared" ref="G57:G67" si="3">G34*1.1515</f>
        <v>40671861.107479416</v>
      </c>
      <c r="H57" s="104">
        <f t="shared" ref="H57:H67" si="4">G57/F57</f>
        <v>194602.20625588237</v>
      </c>
      <c r="I57" s="103">
        <v>5</v>
      </c>
      <c r="J57" s="93">
        <f t="shared" ref="J57:J67" si="5">J34*1.1515</f>
        <v>1103790.4762500001</v>
      </c>
      <c r="K57" s="104">
        <f t="shared" ref="K57:K67" si="6">J57/I57</f>
        <v>220758.09525000001</v>
      </c>
      <c r="L57" s="412">
        <v>1</v>
      </c>
      <c r="M57" s="99">
        <f t="shared" ref="M57:M67" si="7">M34*1.1515</f>
        <v>370901.892375</v>
      </c>
      <c r="N57" s="104">
        <f t="shared" ref="N57:N67" si="8">M57/L57</f>
        <v>370901.892375</v>
      </c>
    </row>
    <row r="58" spans="2:20" ht="14.25" x14ac:dyDescent="0.2">
      <c r="B58" s="430" t="s">
        <v>98</v>
      </c>
      <c r="C58" s="410">
        <f t="shared" si="0"/>
        <v>215</v>
      </c>
      <c r="D58" s="99">
        <f t="shared" si="1"/>
        <v>43560318.532272413</v>
      </c>
      <c r="E58" s="102">
        <f t="shared" si="2"/>
        <v>202606.13270824379</v>
      </c>
      <c r="F58" s="103">
        <v>209</v>
      </c>
      <c r="G58" s="93">
        <f t="shared" si="3"/>
        <v>42141472.572972409</v>
      </c>
      <c r="H58" s="104">
        <f t="shared" si="4"/>
        <v>201633.84006206895</v>
      </c>
      <c r="I58" s="103">
        <v>5</v>
      </c>
      <c r="J58" s="93">
        <f t="shared" si="5"/>
        <v>1014336.9390000001</v>
      </c>
      <c r="K58" s="104">
        <f t="shared" si="6"/>
        <v>202867.38780000003</v>
      </c>
      <c r="L58" s="412">
        <v>1</v>
      </c>
      <c r="M58" s="99">
        <f t="shared" si="7"/>
        <v>404509.02029999997</v>
      </c>
      <c r="N58" s="104">
        <f t="shared" si="8"/>
        <v>404509.02029999997</v>
      </c>
    </row>
    <row r="59" spans="2:20" ht="14.25" x14ac:dyDescent="0.2">
      <c r="B59" s="430" t="s">
        <v>99</v>
      </c>
      <c r="C59" s="410">
        <f t="shared" si="0"/>
        <v>225</v>
      </c>
      <c r="D59" s="99">
        <f t="shared" si="1"/>
        <v>46527575.284216344</v>
      </c>
      <c r="E59" s="102">
        <f t="shared" si="2"/>
        <v>206789.22348540596</v>
      </c>
      <c r="F59" s="103">
        <v>209</v>
      </c>
      <c r="G59" s="93">
        <f t="shared" si="3"/>
        <v>43099135.686766341</v>
      </c>
      <c r="H59" s="104">
        <f t="shared" si="4"/>
        <v>206215.96022376241</v>
      </c>
      <c r="I59" s="103">
        <v>15</v>
      </c>
      <c r="J59" s="93">
        <f t="shared" si="5"/>
        <v>3022924.6514250003</v>
      </c>
      <c r="K59" s="104">
        <f t="shared" si="6"/>
        <v>201528.31009500002</v>
      </c>
      <c r="L59" s="412">
        <v>1</v>
      </c>
      <c r="M59" s="99">
        <f t="shared" si="7"/>
        <v>405514.94602500001</v>
      </c>
      <c r="N59" s="104">
        <f t="shared" si="8"/>
        <v>405514.94602500001</v>
      </c>
    </row>
    <row r="60" spans="2:20" ht="14.25" x14ac:dyDescent="0.2">
      <c r="B60" s="430" t="s">
        <v>100</v>
      </c>
      <c r="C60" s="410">
        <f t="shared" si="0"/>
        <v>225</v>
      </c>
      <c r="D60" s="99">
        <f t="shared" si="1"/>
        <v>43501682.535771683</v>
      </c>
      <c r="E60" s="102">
        <f t="shared" si="2"/>
        <v>193340.81127009637</v>
      </c>
      <c r="F60" s="103">
        <v>209</v>
      </c>
      <c r="G60" s="93">
        <f t="shared" si="3"/>
        <v>40375125.298571117</v>
      </c>
      <c r="H60" s="104">
        <f t="shared" si="4"/>
        <v>193182.41769651254</v>
      </c>
      <c r="I60" s="103">
        <v>15</v>
      </c>
      <c r="J60" s="93">
        <f t="shared" si="5"/>
        <v>2739054.854991477</v>
      </c>
      <c r="K60" s="104">
        <f t="shared" si="6"/>
        <v>182603.65699943181</v>
      </c>
      <c r="L60" s="412">
        <v>1</v>
      </c>
      <c r="M60" s="99">
        <f t="shared" si="7"/>
        <v>387502.38220909087</v>
      </c>
      <c r="N60" s="104">
        <f t="shared" si="8"/>
        <v>387502.38220909087</v>
      </c>
    </row>
    <row r="61" spans="2:20" ht="14.25" x14ac:dyDescent="0.2">
      <c r="B61" s="430" t="s">
        <v>101</v>
      </c>
      <c r="C61" s="410">
        <f t="shared" si="0"/>
        <v>225</v>
      </c>
      <c r="D61" s="99">
        <f t="shared" si="1"/>
        <v>44744869.033792578</v>
      </c>
      <c r="E61" s="102">
        <f t="shared" si="2"/>
        <v>198866.08459463369</v>
      </c>
      <c r="F61" s="103">
        <v>209</v>
      </c>
      <c r="G61" s="93">
        <f t="shared" si="3"/>
        <v>41566248.85829258</v>
      </c>
      <c r="H61" s="104">
        <f t="shared" si="4"/>
        <v>198881.57348465349</v>
      </c>
      <c r="I61" s="103">
        <v>15</v>
      </c>
      <c r="J61" s="93">
        <f t="shared" si="5"/>
        <v>2773046.0835000002</v>
      </c>
      <c r="K61" s="104">
        <f t="shared" si="6"/>
        <v>184869.73890000003</v>
      </c>
      <c r="L61" s="412">
        <v>1</v>
      </c>
      <c r="M61" s="99">
        <f t="shared" si="7"/>
        <v>405574.092</v>
      </c>
      <c r="N61" s="104">
        <f t="shared" si="8"/>
        <v>405574.092</v>
      </c>
    </row>
    <row r="62" spans="2:20" ht="14.25" x14ac:dyDescent="0.2">
      <c r="B62" s="430" t="s">
        <v>102</v>
      </c>
      <c r="C62" s="410">
        <f t="shared" si="0"/>
        <v>235</v>
      </c>
      <c r="D62" s="99">
        <f t="shared" si="1"/>
        <v>48940782.519954309</v>
      </c>
      <c r="E62" s="102">
        <f t="shared" si="2"/>
        <v>208258.64902108218</v>
      </c>
      <c r="F62" s="103">
        <v>209</v>
      </c>
      <c r="G62" s="93">
        <f t="shared" si="3"/>
        <v>43944521.292916805</v>
      </c>
      <c r="H62" s="104">
        <f t="shared" si="4"/>
        <v>210260.86743022394</v>
      </c>
      <c r="I62" s="103">
        <v>25</v>
      </c>
      <c r="J62" s="93">
        <f t="shared" si="5"/>
        <v>4569397.9891875004</v>
      </c>
      <c r="K62" s="104">
        <f t="shared" si="6"/>
        <v>182775.91956750001</v>
      </c>
      <c r="L62" s="412">
        <v>1</v>
      </c>
      <c r="M62" s="99">
        <f t="shared" si="7"/>
        <v>426863.23785000009</v>
      </c>
      <c r="N62" s="104">
        <f t="shared" si="8"/>
        <v>426863.23785000009</v>
      </c>
    </row>
    <row r="63" spans="2:20" ht="14.25" x14ac:dyDescent="0.2">
      <c r="B63" s="430" t="s">
        <v>103</v>
      </c>
      <c r="C63" s="410">
        <f t="shared" si="0"/>
        <v>235</v>
      </c>
      <c r="D63" s="99">
        <f t="shared" si="1"/>
        <v>44386560.419695452</v>
      </c>
      <c r="E63" s="102">
        <f t="shared" si="2"/>
        <v>188878.98050934233</v>
      </c>
      <c r="F63" s="103">
        <v>209</v>
      </c>
      <c r="G63" s="93">
        <f t="shared" si="3"/>
        <v>39534023.339637756</v>
      </c>
      <c r="H63" s="104">
        <f t="shared" si="4"/>
        <v>189158.00640975003</v>
      </c>
      <c r="I63" s="103">
        <v>25</v>
      </c>
      <c r="J63" s="93">
        <f t="shared" si="5"/>
        <v>4460431.466682693</v>
      </c>
      <c r="K63" s="104">
        <f t="shared" si="6"/>
        <v>178417.25866730773</v>
      </c>
      <c r="L63" s="412">
        <v>1</v>
      </c>
      <c r="M63" s="99">
        <f t="shared" si="7"/>
        <v>392105.61337500007</v>
      </c>
      <c r="N63" s="104">
        <f t="shared" si="8"/>
        <v>392105.61337500007</v>
      </c>
    </row>
    <row r="64" spans="2:20" ht="14.25" x14ac:dyDescent="0.2">
      <c r="B64" s="430" t="s">
        <v>104</v>
      </c>
      <c r="C64" s="410">
        <f t="shared" si="0"/>
        <v>235</v>
      </c>
      <c r="D64" s="99">
        <f t="shared" si="1"/>
        <v>46047334.087603681</v>
      </c>
      <c r="E64" s="102">
        <f t="shared" si="2"/>
        <v>195946.10250044119</v>
      </c>
      <c r="F64" s="103">
        <v>209</v>
      </c>
      <c r="G64" s="93">
        <f t="shared" si="3"/>
        <v>41087476.772737503</v>
      </c>
      <c r="H64" s="104">
        <f t="shared" si="4"/>
        <v>196590.79795568183</v>
      </c>
      <c r="I64" s="103">
        <v>25</v>
      </c>
      <c r="J64" s="93">
        <f t="shared" si="5"/>
        <v>4552817.3798161773</v>
      </c>
      <c r="K64" s="104">
        <f t="shared" si="6"/>
        <v>182112.69519264708</v>
      </c>
      <c r="L64" s="412">
        <v>1</v>
      </c>
      <c r="M64" s="99">
        <f t="shared" si="7"/>
        <v>407039.93505000003</v>
      </c>
      <c r="N64" s="104">
        <f t="shared" si="8"/>
        <v>407039.93505000003</v>
      </c>
    </row>
    <row r="65" spans="2:14" ht="14.25" x14ac:dyDescent="0.2">
      <c r="B65" s="430" t="s">
        <v>105</v>
      </c>
      <c r="C65" s="410">
        <f t="shared" si="0"/>
        <v>235</v>
      </c>
      <c r="D65" s="99">
        <f t="shared" si="1"/>
        <v>47468468.740000002</v>
      </c>
      <c r="E65" s="102">
        <f t="shared" si="2"/>
        <v>201993.484</v>
      </c>
      <c r="F65" s="103">
        <v>209</v>
      </c>
      <c r="G65" s="93">
        <f t="shared" si="3"/>
        <v>42621505.850000001</v>
      </c>
      <c r="H65" s="104">
        <f t="shared" si="4"/>
        <v>203930.65</v>
      </c>
      <c r="I65" s="103">
        <v>25</v>
      </c>
      <c r="J65" s="93">
        <f t="shared" si="5"/>
        <v>4433275</v>
      </c>
      <c r="K65" s="104">
        <f t="shared" si="6"/>
        <v>177331</v>
      </c>
      <c r="L65" s="412">
        <v>1</v>
      </c>
      <c r="M65" s="99">
        <f t="shared" si="7"/>
        <v>413687.89</v>
      </c>
      <c r="N65" s="104">
        <f t="shared" si="8"/>
        <v>413687.89</v>
      </c>
    </row>
    <row r="66" spans="2:14" ht="14.25" x14ac:dyDescent="0.2">
      <c r="B66" s="430" t="s">
        <v>106</v>
      </c>
      <c r="C66" s="410">
        <f t="shared" si="0"/>
        <v>235</v>
      </c>
      <c r="D66" s="99">
        <f t="shared" si="1"/>
        <v>55833615.337499999</v>
      </c>
      <c r="E66" s="102">
        <f t="shared" si="2"/>
        <v>237589.85250000001</v>
      </c>
      <c r="F66" s="103">
        <v>209</v>
      </c>
      <c r="G66" s="93">
        <f t="shared" si="3"/>
        <v>50088090.9375</v>
      </c>
      <c r="H66" s="104">
        <f t="shared" si="4"/>
        <v>239655.9375</v>
      </c>
      <c r="I66" s="103">
        <v>25</v>
      </c>
      <c r="J66" s="93">
        <f t="shared" si="5"/>
        <v>5319930</v>
      </c>
      <c r="K66" s="104">
        <f t="shared" si="6"/>
        <v>212797.2</v>
      </c>
      <c r="L66" s="412">
        <v>1</v>
      </c>
      <c r="M66" s="99">
        <f t="shared" si="7"/>
        <v>425594.39999999997</v>
      </c>
      <c r="N66" s="104">
        <f t="shared" si="8"/>
        <v>425594.39999999997</v>
      </c>
    </row>
    <row r="67" spans="2:14" ht="14.25" x14ac:dyDescent="0.2">
      <c r="B67" s="430" t="s">
        <v>107</v>
      </c>
      <c r="C67" s="410">
        <f t="shared" si="0"/>
        <v>235</v>
      </c>
      <c r="D67" s="99">
        <f t="shared" si="1"/>
        <v>61119896.613986358</v>
      </c>
      <c r="E67" s="102">
        <f t="shared" si="2"/>
        <v>260084.66644249513</v>
      </c>
      <c r="F67" s="103">
        <v>209</v>
      </c>
      <c r="G67" s="93">
        <f t="shared" si="3"/>
        <v>54945132.40740741</v>
      </c>
      <c r="H67" s="104">
        <f t="shared" si="4"/>
        <v>262895.37037037039</v>
      </c>
      <c r="I67" s="103">
        <v>25</v>
      </c>
      <c r="J67" s="93">
        <f t="shared" si="5"/>
        <v>5712955.1315789465</v>
      </c>
      <c r="K67" s="104">
        <f t="shared" si="6"/>
        <v>228518.20526315787</v>
      </c>
      <c r="L67" s="412">
        <v>1</v>
      </c>
      <c r="M67" s="99">
        <f t="shared" si="7"/>
        <v>461809.0749999999</v>
      </c>
      <c r="N67" s="104">
        <f t="shared" si="8"/>
        <v>461809.0749999999</v>
      </c>
    </row>
    <row r="68" spans="2:14" x14ac:dyDescent="0.2">
      <c r="B68" s="431" t="s">
        <v>21</v>
      </c>
      <c r="C68" s="414">
        <f>SUM(C56:C67)</f>
        <v>2729</v>
      </c>
      <c r="D68" s="414">
        <f t="shared" ref="D68:N68" si="9">SUM(D56:D67)</f>
        <v>569135066.93121493</v>
      </c>
      <c r="E68" s="414">
        <f t="shared" si="9"/>
        <v>2499998.5353735071</v>
      </c>
      <c r="F68" s="414">
        <f t="shared" si="9"/>
        <v>2508</v>
      </c>
      <c r="G68" s="414">
        <f t="shared" si="9"/>
        <v>523669303.55886865</v>
      </c>
      <c r="H68" s="414">
        <f t="shared" si="9"/>
        <v>2505594.7538701845</v>
      </c>
      <c r="I68" s="414">
        <f t="shared" si="9"/>
        <v>209</v>
      </c>
      <c r="J68" s="414">
        <f t="shared" si="9"/>
        <v>40566524.596431799</v>
      </c>
      <c r="K68" s="414">
        <f t="shared" si="9"/>
        <v>2370720.6237350446</v>
      </c>
      <c r="L68" s="414">
        <f t="shared" si="9"/>
        <v>12</v>
      </c>
      <c r="M68" s="414">
        <f t="shared" si="9"/>
        <v>4899238.7759145265</v>
      </c>
      <c r="N68" s="414">
        <f t="shared" si="9"/>
        <v>4899238.7759145265</v>
      </c>
    </row>
    <row r="69" spans="2:14" ht="13.5" thickBot="1" x14ac:dyDescent="0.25">
      <c r="B69" s="432" t="s">
        <v>108</v>
      </c>
      <c r="C69" s="427">
        <f>C68/12</f>
        <v>227.41666666666666</v>
      </c>
      <c r="D69" s="427">
        <f t="shared" ref="D69:N69" si="10">D68/12</f>
        <v>47427922.244267911</v>
      </c>
      <c r="E69" s="427">
        <f t="shared" si="10"/>
        <v>208333.21128112558</v>
      </c>
      <c r="F69" s="427">
        <f t="shared" si="10"/>
        <v>209</v>
      </c>
      <c r="G69" s="427">
        <f t="shared" si="10"/>
        <v>43639108.629905723</v>
      </c>
      <c r="H69" s="427">
        <f t="shared" si="10"/>
        <v>208799.56282251538</v>
      </c>
      <c r="I69" s="427">
        <f t="shared" si="10"/>
        <v>17.416666666666668</v>
      </c>
      <c r="J69" s="427">
        <f t="shared" si="10"/>
        <v>3380543.7163693164</v>
      </c>
      <c r="K69" s="427">
        <f t="shared" si="10"/>
        <v>197560.05197792038</v>
      </c>
      <c r="L69" s="427">
        <f t="shared" si="10"/>
        <v>1</v>
      </c>
      <c r="M69" s="427">
        <f t="shared" si="10"/>
        <v>408269.89799287723</v>
      </c>
      <c r="N69" s="427">
        <f t="shared" si="10"/>
        <v>408269.89799287723</v>
      </c>
    </row>
    <row r="70" spans="2:14" ht="14.25" x14ac:dyDescent="0.2">
      <c r="B70" s="931" t="s">
        <v>822</v>
      </c>
      <c r="C70" s="931"/>
      <c r="D70" s="931"/>
      <c r="E70" s="931"/>
      <c r="F70" s="931"/>
      <c r="G70" s="931"/>
      <c r="H70" s="931"/>
      <c r="I70" s="931"/>
      <c r="J70" s="931"/>
      <c r="K70" s="931"/>
      <c r="L70" s="931"/>
      <c r="M70" s="931"/>
      <c r="N70" s="193"/>
    </row>
    <row r="73" spans="2:14" x14ac:dyDescent="0.2">
      <c r="B73" s="575"/>
      <c r="E73" s="575"/>
      <c r="F73" s="728"/>
      <c r="H73" s="575"/>
    </row>
    <row r="74" spans="2:14" x14ac:dyDescent="0.2">
      <c r="B74" s="575"/>
      <c r="F74" s="728"/>
    </row>
    <row r="75" spans="2:14" x14ac:dyDescent="0.2">
      <c r="B75" s="575"/>
      <c r="F75" s="728"/>
    </row>
    <row r="76" spans="2:14" x14ac:dyDescent="0.2">
      <c r="B76" s="575"/>
      <c r="F76" s="728"/>
    </row>
    <row r="93" spans="14:14" x14ac:dyDescent="0.2">
      <c r="N93" s="575"/>
    </row>
  </sheetData>
  <mergeCells count="57">
    <mergeCell ref="N54:N55"/>
    <mergeCell ref="B70:M70"/>
    <mergeCell ref="G54:G55"/>
    <mergeCell ref="H54:H55"/>
    <mergeCell ref="I54:I55"/>
    <mergeCell ref="J54:J55"/>
    <mergeCell ref="K54:K55"/>
    <mergeCell ref="L54:L55"/>
    <mergeCell ref="B53:B55"/>
    <mergeCell ref="C53:E53"/>
    <mergeCell ref="F53:H53"/>
    <mergeCell ref="I53:K53"/>
    <mergeCell ref="L53:N53"/>
    <mergeCell ref="L31:L32"/>
    <mergeCell ref="N7:N8"/>
    <mergeCell ref="L30:N30"/>
    <mergeCell ref="C54:C55"/>
    <mergeCell ref="D54:D55"/>
    <mergeCell ref="E54:E55"/>
    <mergeCell ref="F54:F55"/>
    <mergeCell ref="N31:N32"/>
    <mergeCell ref="K31:K32"/>
    <mergeCell ref="M31:M32"/>
    <mergeCell ref="G31:G32"/>
    <mergeCell ref="B47:M47"/>
    <mergeCell ref="F31:F32"/>
    <mergeCell ref="B51:N51"/>
    <mergeCell ref="B28:N28"/>
    <mergeCell ref="M54:M55"/>
    <mergeCell ref="C23:N24"/>
    <mergeCell ref="B30:B32"/>
    <mergeCell ref="C30:E30"/>
    <mergeCell ref="J31:J32"/>
    <mergeCell ref="H7:H8"/>
    <mergeCell ref="C7:C8"/>
    <mergeCell ref="I7:I8"/>
    <mergeCell ref="J7:J8"/>
    <mergeCell ref="I31:I32"/>
    <mergeCell ref="H31:H32"/>
    <mergeCell ref="F30:H30"/>
    <mergeCell ref="I30:K30"/>
    <mergeCell ref="C31:C32"/>
    <mergeCell ref="D31:D32"/>
    <mergeCell ref="E31:E32"/>
    <mergeCell ref="K7:K8"/>
    <mergeCell ref="B4:N4"/>
    <mergeCell ref="F6:H6"/>
    <mergeCell ref="I6:K6"/>
    <mergeCell ref="L6:N6"/>
    <mergeCell ref="E7:E8"/>
    <mergeCell ref="F7:F8"/>
    <mergeCell ref="G7:G8"/>
    <mergeCell ref="D7:D8"/>
    <mergeCell ref="B6:B8"/>
    <mergeCell ref="C6:E6"/>
    <mergeCell ref="M7:M8"/>
    <mergeCell ref="L7:L8"/>
  </mergeCells>
  <phoneticPr fontId="3" type="noConversion"/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59999389629810485"/>
  </sheetPr>
  <dimension ref="B1:G10"/>
  <sheetViews>
    <sheetView showGridLines="0" zoomScale="115" zoomScaleNormal="115" workbookViewId="0">
      <selection activeCell="H21" sqref="H21"/>
    </sheetView>
  </sheetViews>
  <sheetFormatPr defaultColWidth="9.140625" defaultRowHeight="12.75" x14ac:dyDescent="0.2"/>
  <cols>
    <col min="1" max="1" width="1" style="6" customWidth="1"/>
    <col min="2" max="2" width="19.7109375" style="6" customWidth="1"/>
    <col min="3" max="3" width="20.7109375" style="6" customWidth="1"/>
    <col min="4" max="4" width="19.140625" style="6" customWidth="1"/>
    <col min="5" max="5" width="20.7109375" style="6" customWidth="1"/>
    <col min="6" max="6" width="18.28515625" style="6" customWidth="1"/>
    <col min="7" max="7" width="18.85546875" style="6" customWidth="1"/>
    <col min="8" max="16384" width="9.140625" style="6"/>
  </cols>
  <sheetData>
    <row r="1" spans="2:7" x14ac:dyDescent="0.2">
      <c r="G1" s="235" t="s">
        <v>752</v>
      </c>
    </row>
    <row r="3" spans="2:7" ht="18" customHeight="1" x14ac:dyDescent="0.25">
      <c r="B3" s="934" t="s">
        <v>399</v>
      </c>
      <c r="C3" s="934"/>
      <c r="D3" s="934"/>
      <c r="E3" s="934"/>
      <c r="F3" s="934"/>
      <c r="G3" s="934"/>
    </row>
    <row r="4" spans="2:7" ht="18" customHeight="1" thickBot="1" x14ac:dyDescent="0.25">
      <c r="B4" s="236"/>
      <c r="C4" s="237"/>
      <c r="D4" s="237"/>
      <c r="E4" s="237"/>
      <c r="F4" s="237"/>
      <c r="G4" s="235" t="s">
        <v>46</v>
      </c>
    </row>
    <row r="5" spans="2:7" ht="20.100000000000001" customHeight="1" thickBot="1" x14ac:dyDescent="0.25">
      <c r="B5" s="935"/>
      <c r="C5" s="936"/>
      <c r="D5" s="939" t="s">
        <v>827</v>
      </c>
      <c r="E5" s="940"/>
      <c r="F5" s="939" t="s">
        <v>828</v>
      </c>
      <c r="G5" s="940"/>
    </row>
    <row r="6" spans="2:7" ht="20.100000000000001" customHeight="1" thickBot="1" x14ac:dyDescent="0.25">
      <c r="B6" s="937"/>
      <c r="C6" s="938"/>
      <c r="D6" s="238" t="s">
        <v>394</v>
      </c>
      <c r="E6" s="239" t="s">
        <v>387</v>
      </c>
      <c r="F6" s="238" t="s">
        <v>394</v>
      </c>
      <c r="G6" s="239" t="s">
        <v>387</v>
      </c>
    </row>
    <row r="7" spans="2:7" ht="20.100000000000001" customHeight="1" x14ac:dyDescent="0.2">
      <c r="B7" s="941" t="s">
        <v>395</v>
      </c>
      <c r="C7" s="240" t="s">
        <v>396</v>
      </c>
      <c r="D7" s="724">
        <v>87153.67</v>
      </c>
      <c r="E7" s="726">
        <v>63937.022669999998</v>
      </c>
      <c r="F7" s="241">
        <v>105475</v>
      </c>
      <c r="G7" s="726">
        <f>F7*0.701+3422.1</f>
        <v>77360.074999999997</v>
      </c>
    </row>
    <row r="8" spans="2:7" ht="20.100000000000001" customHeight="1" thickBot="1" x14ac:dyDescent="0.25">
      <c r="B8" s="942"/>
      <c r="C8" s="242" t="s">
        <v>397</v>
      </c>
      <c r="D8" s="725">
        <v>204926.83</v>
      </c>
      <c r="E8" s="727">
        <v>146496.00782999996</v>
      </c>
      <c r="F8" s="243">
        <v>323221</v>
      </c>
      <c r="G8" s="726">
        <f t="shared" ref="G8:G10" si="0">F8*0.701+3422.1</f>
        <v>230000.02099999998</v>
      </c>
    </row>
    <row r="9" spans="2:7" ht="20.100000000000001" customHeight="1" x14ac:dyDescent="0.2">
      <c r="B9" s="932" t="s">
        <v>398</v>
      </c>
      <c r="C9" s="244" t="s">
        <v>396</v>
      </c>
      <c r="D9" s="724"/>
      <c r="E9" s="726"/>
      <c r="F9" s="241"/>
      <c r="G9" s="726"/>
    </row>
    <row r="10" spans="2:7" ht="20.100000000000001" customHeight="1" thickBot="1" x14ac:dyDescent="0.25">
      <c r="B10" s="933"/>
      <c r="C10" s="242" t="s">
        <v>397</v>
      </c>
      <c r="D10" s="725">
        <v>257161.56</v>
      </c>
      <c r="E10" s="727">
        <v>183112.55355999997</v>
      </c>
      <c r="F10" s="243">
        <v>401050</v>
      </c>
      <c r="G10" s="726">
        <f t="shared" si="0"/>
        <v>284558.14999999997</v>
      </c>
    </row>
  </sheetData>
  <mergeCells count="6">
    <mergeCell ref="B9:B10"/>
    <mergeCell ref="B3:G3"/>
    <mergeCell ref="B5:C6"/>
    <mergeCell ref="D5:E5"/>
    <mergeCell ref="F5:G5"/>
    <mergeCell ref="B7:B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59999389629810485"/>
  </sheetPr>
  <dimension ref="A2:O49"/>
  <sheetViews>
    <sheetView showGridLines="0" topLeftCell="A19" zoomScale="115" zoomScaleNormal="115" workbookViewId="0">
      <selection activeCell="R36" sqref="R36"/>
    </sheetView>
  </sheetViews>
  <sheetFormatPr defaultColWidth="18" defaultRowHeight="12.75" x14ac:dyDescent="0.2"/>
  <cols>
    <col min="1" max="1" width="2.85546875" style="12" customWidth="1"/>
    <col min="2" max="2" width="11.85546875" style="12" customWidth="1"/>
    <col min="3" max="4" width="12.7109375" style="12" customWidth="1"/>
    <col min="5" max="5" width="12.5703125" style="12" customWidth="1"/>
    <col min="6" max="14" width="12.7109375" style="12" customWidth="1"/>
    <col min="15" max="15" width="13.42578125" style="12" bestFit="1" customWidth="1"/>
    <col min="16" max="254" width="9.140625" style="12" customWidth="1"/>
    <col min="255" max="16384" width="18" style="12"/>
  </cols>
  <sheetData>
    <row r="2" spans="1:15" x14ac:dyDescent="0.2">
      <c r="N2" s="436" t="s">
        <v>789</v>
      </c>
    </row>
    <row r="5" spans="1:15" ht="15.75" customHeight="1" x14ac:dyDescent="0.2">
      <c r="B5" s="959" t="s">
        <v>823</v>
      </c>
      <c r="C5" s="959"/>
      <c r="D5" s="959"/>
      <c r="E5" s="959"/>
      <c r="F5" s="959"/>
      <c r="G5" s="959"/>
      <c r="H5" s="959"/>
      <c r="I5" s="959"/>
      <c r="J5" s="959"/>
      <c r="K5" s="959"/>
      <c r="L5" s="959"/>
      <c r="M5" s="959"/>
      <c r="N5" s="959"/>
    </row>
    <row r="6" spans="1:15" ht="15.75" customHeight="1" x14ac:dyDescent="0.2">
      <c r="B6" s="959"/>
      <c r="C6" s="959"/>
      <c r="D6" s="959"/>
      <c r="E6" s="959"/>
      <c r="F6" s="959"/>
      <c r="G6" s="959"/>
      <c r="H6" s="959"/>
      <c r="I6" s="959"/>
      <c r="J6" s="959"/>
      <c r="K6" s="959"/>
      <c r="L6" s="959"/>
      <c r="M6" s="959"/>
      <c r="N6" s="959"/>
    </row>
    <row r="7" spans="1:15" ht="15" thickBot="1" x14ac:dyDescent="0.25">
      <c r="B7" s="437"/>
      <c r="C7" s="438"/>
      <c r="D7" s="438"/>
      <c r="E7" s="438"/>
      <c r="F7" s="438"/>
      <c r="G7" s="92"/>
      <c r="H7" s="92"/>
      <c r="I7" s="92"/>
      <c r="J7" s="92"/>
      <c r="K7" s="92"/>
      <c r="L7" s="92"/>
      <c r="M7" s="92"/>
      <c r="N7" s="435" t="s">
        <v>46</v>
      </c>
    </row>
    <row r="8" spans="1:15" ht="15" customHeight="1" x14ac:dyDescent="0.2">
      <c r="B8" s="950" t="s">
        <v>825</v>
      </c>
      <c r="C8" s="953" t="s">
        <v>21</v>
      </c>
      <c r="D8" s="954"/>
      <c r="E8" s="955"/>
      <c r="F8" s="943" t="s">
        <v>197</v>
      </c>
      <c r="G8" s="944"/>
      <c r="H8" s="945"/>
      <c r="I8" s="943" t="s">
        <v>94</v>
      </c>
      <c r="J8" s="944"/>
      <c r="K8" s="945"/>
      <c r="L8" s="943" t="s">
        <v>95</v>
      </c>
      <c r="M8" s="944"/>
      <c r="N8" s="945"/>
      <c r="O8" s="439"/>
    </row>
    <row r="9" spans="1:15" ht="12.75" customHeight="1" x14ac:dyDescent="0.2">
      <c r="B9" s="951"/>
      <c r="C9" s="946" t="s">
        <v>49</v>
      </c>
      <c r="D9" s="956" t="s">
        <v>196</v>
      </c>
      <c r="E9" s="948" t="s">
        <v>252</v>
      </c>
      <c r="F9" s="946" t="s">
        <v>49</v>
      </c>
      <c r="G9" s="956" t="s">
        <v>196</v>
      </c>
      <c r="H9" s="948" t="s">
        <v>252</v>
      </c>
      <c r="I9" s="946" t="s">
        <v>49</v>
      </c>
      <c r="J9" s="956" t="s">
        <v>196</v>
      </c>
      <c r="K9" s="948" t="s">
        <v>252</v>
      </c>
      <c r="L9" s="946" t="s">
        <v>49</v>
      </c>
      <c r="M9" s="956" t="s">
        <v>196</v>
      </c>
      <c r="N9" s="948" t="s">
        <v>252</v>
      </c>
    </row>
    <row r="10" spans="1:15" ht="21.75" customHeight="1" thickBot="1" x14ac:dyDescent="0.25">
      <c r="A10" s="440"/>
      <c r="B10" s="952"/>
      <c r="C10" s="947"/>
      <c r="D10" s="957"/>
      <c r="E10" s="949"/>
      <c r="F10" s="947"/>
      <c r="G10" s="957"/>
      <c r="H10" s="949"/>
      <c r="I10" s="947"/>
      <c r="J10" s="957"/>
      <c r="K10" s="949"/>
      <c r="L10" s="947"/>
      <c r="M10" s="957"/>
      <c r="N10" s="949"/>
    </row>
    <row r="11" spans="1:15" ht="14.25" customHeight="1" x14ac:dyDescent="0.2">
      <c r="A11" s="440"/>
      <c r="B11" s="441" t="s">
        <v>96</v>
      </c>
      <c r="C11" s="442"/>
      <c r="D11" s="443"/>
      <c r="E11" s="444"/>
      <c r="F11" s="445"/>
      <c r="G11" s="446"/>
      <c r="H11" s="447"/>
      <c r="I11" s="445"/>
      <c r="J11" s="446"/>
      <c r="K11" s="447"/>
      <c r="L11" s="442"/>
      <c r="M11" s="443"/>
      <c r="N11" s="447"/>
    </row>
    <row r="12" spans="1:15" ht="14.25" customHeight="1" x14ac:dyDescent="0.2">
      <c r="A12" s="440"/>
      <c r="B12" s="448" t="s">
        <v>97</v>
      </c>
      <c r="C12" s="449"/>
      <c r="D12" s="450"/>
      <c r="E12" s="451"/>
      <c r="F12" s="452"/>
      <c r="G12" s="453"/>
      <c r="H12" s="454"/>
      <c r="I12" s="452"/>
      <c r="J12" s="453"/>
      <c r="K12" s="454"/>
      <c r="L12" s="449"/>
      <c r="M12" s="450"/>
      <c r="N12" s="454"/>
    </row>
    <row r="13" spans="1:15" ht="14.25" customHeight="1" x14ac:dyDescent="0.2">
      <c r="A13" s="440"/>
      <c r="B13" s="448" t="s">
        <v>98</v>
      </c>
      <c r="C13" s="449"/>
      <c r="D13" s="450"/>
      <c r="E13" s="451"/>
      <c r="F13" s="452"/>
      <c r="G13" s="453"/>
      <c r="H13" s="454"/>
      <c r="I13" s="452"/>
      <c r="J13" s="453"/>
      <c r="K13" s="454"/>
      <c r="L13" s="449"/>
      <c r="M13" s="450"/>
      <c r="N13" s="454"/>
    </row>
    <row r="14" spans="1:15" ht="14.25" customHeight="1" x14ac:dyDescent="0.2">
      <c r="A14" s="440"/>
      <c r="B14" s="448" t="s">
        <v>99</v>
      </c>
      <c r="C14" s="449"/>
      <c r="D14" s="450"/>
      <c r="E14" s="451"/>
      <c r="F14" s="452"/>
      <c r="G14" s="453"/>
      <c r="H14" s="454"/>
      <c r="I14" s="452"/>
      <c r="J14" s="453"/>
      <c r="K14" s="454"/>
      <c r="L14" s="449"/>
      <c r="M14" s="450"/>
      <c r="N14" s="454"/>
    </row>
    <row r="15" spans="1:15" ht="14.25" customHeight="1" x14ac:dyDescent="0.2">
      <c r="A15" s="440"/>
      <c r="B15" s="448" t="s">
        <v>100</v>
      </c>
      <c r="C15" s="449"/>
      <c r="D15" s="450"/>
      <c r="E15" s="451"/>
      <c r="F15" s="452"/>
      <c r="G15" s="453"/>
      <c r="H15" s="454"/>
      <c r="I15" s="452"/>
      <c r="J15" s="453"/>
      <c r="K15" s="454"/>
      <c r="L15" s="449"/>
      <c r="M15" s="450"/>
      <c r="N15" s="454"/>
    </row>
    <row r="16" spans="1:15" ht="14.25" customHeight="1" x14ac:dyDescent="0.2">
      <c r="A16" s="440"/>
      <c r="B16" s="448" t="s">
        <v>101</v>
      </c>
      <c r="C16" s="449"/>
      <c r="D16" s="450"/>
      <c r="E16" s="451"/>
      <c r="F16" s="452"/>
      <c r="G16" s="453"/>
      <c r="H16" s="454"/>
      <c r="I16" s="452"/>
      <c r="J16" s="453"/>
      <c r="K16" s="454"/>
      <c r="L16" s="449"/>
      <c r="M16" s="450"/>
      <c r="N16" s="454"/>
    </row>
    <row r="17" spans="1:14" ht="14.25" customHeight="1" x14ac:dyDescent="0.2">
      <c r="A17" s="440"/>
      <c r="B17" s="448" t="s">
        <v>102</v>
      </c>
      <c r="C17" s="449"/>
      <c r="D17" s="450"/>
      <c r="E17" s="451"/>
      <c r="F17" s="452"/>
      <c r="G17" s="453"/>
      <c r="H17" s="454"/>
      <c r="I17" s="452"/>
      <c r="J17" s="453"/>
      <c r="K17" s="454"/>
      <c r="L17" s="449"/>
      <c r="M17" s="450"/>
      <c r="N17" s="454"/>
    </row>
    <row r="18" spans="1:14" ht="14.25" customHeight="1" x14ac:dyDescent="0.2">
      <c r="A18" s="440"/>
      <c r="B18" s="448" t="s">
        <v>103</v>
      </c>
      <c r="C18" s="449"/>
      <c r="D18" s="450"/>
      <c r="E18" s="451"/>
      <c r="F18" s="452"/>
      <c r="G18" s="453"/>
      <c r="H18" s="454"/>
      <c r="I18" s="452"/>
      <c r="J18" s="453"/>
      <c r="K18" s="454"/>
      <c r="L18" s="449"/>
      <c r="M18" s="450"/>
      <c r="N18" s="454"/>
    </row>
    <row r="19" spans="1:14" ht="14.25" customHeight="1" x14ac:dyDescent="0.2">
      <c r="A19" s="440"/>
      <c r="B19" s="448" t="s">
        <v>104</v>
      </c>
      <c r="C19" s="449"/>
      <c r="D19" s="450"/>
      <c r="E19" s="451"/>
      <c r="F19" s="452"/>
      <c r="G19" s="453"/>
      <c r="H19" s="454"/>
      <c r="I19" s="452"/>
      <c r="J19" s="453"/>
      <c r="K19" s="454"/>
      <c r="L19" s="449"/>
      <c r="M19" s="450"/>
      <c r="N19" s="454"/>
    </row>
    <row r="20" spans="1:14" ht="14.25" customHeight="1" x14ac:dyDescent="0.2">
      <c r="A20" s="440"/>
      <c r="B20" s="448" t="s">
        <v>105</v>
      </c>
      <c r="C20" s="449"/>
      <c r="D20" s="450"/>
      <c r="E20" s="451"/>
      <c r="F20" s="452"/>
      <c r="G20" s="453"/>
      <c r="H20" s="454"/>
      <c r="I20" s="452"/>
      <c r="J20" s="453"/>
      <c r="K20" s="454"/>
      <c r="L20" s="449"/>
      <c r="M20" s="450"/>
      <c r="N20" s="454"/>
    </row>
    <row r="21" spans="1:14" ht="14.25" customHeight="1" x14ac:dyDescent="0.2">
      <c r="A21" s="440"/>
      <c r="B21" s="448" t="s">
        <v>106</v>
      </c>
      <c r="C21" s="449"/>
      <c r="D21" s="450"/>
      <c r="E21" s="451"/>
      <c r="F21" s="452"/>
      <c r="G21" s="453"/>
      <c r="H21" s="454"/>
      <c r="I21" s="452"/>
      <c r="J21" s="453"/>
      <c r="K21" s="454"/>
      <c r="L21" s="449"/>
      <c r="M21" s="450"/>
      <c r="N21" s="454"/>
    </row>
    <row r="22" spans="1:14" ht="14.25" customHeight="1" x14ac:dyDescent="0.2">
      <c r="A22" s="440"/>
      <c r="B22" s="448" t="s">
        <v>107</v>
      </c>
      <c r="C22" s="449"/>
      <c r="D22" s="450"/>
      <c r="E22" s="451"/>
      <c r="F22" s="452"/>
      <c r="G22" s="453"/>
      <c r="H22" s="454"/>
      <c r="I22" s="452"/>
      <c r="J22" s="453"/>
      <c r="K22" s="454"/>
      <c r="L22" s="449"/>
      <c r="M22" s="450"/>
      <c r="N22" s="454"/>
    </row>
    <row r="23" spans="1:14" ht="14.25" customHeight="1" x14ac:dyDescent="0.2">
      <c r="A23" s="440"/>
      <c r="B23" s="455" t="s">
        <v>21</v>
      </c>
      <c r="C23" s="449"/>
      <c r="D23" s="456"/>
      <c r="E23" s="457"/>
      <c r="F23" s="452"/>
      <c r="G23" s="453"/>
      <c r="H23" s="454"/>
      <c r="I23" s="452"/>
      <c r="J23" s="453"/>
      <c r="K23" s="454"/>
      <c r="L23" s="458"/>
      <c r="M23" s="456"/>
      <c r="N23" s="454"/>
    </row>
    <row r="24" spans="1:14" ht="14.25" customHeight="1" thickBot="1" x14ac:dyDescent="0.25">
      <c r="A24" s="440"/>
      <c r="B24" s="459" t="s">
        <v>108</v>
      </c>
      <c r="C24" s="460"/>
      <c r="D24" s="461"/>
      <c r="E24" s="462"/>
      <c r="F24" s="463"/>
      <c r="G24" s="464"/>
      <c r="H24" s="465"/>
      <c r="I24" s="463"/>
      <c r="J24" s="464"/>
      <c r="K24" s="465"/>
      <c r="L24" s="466"/>
      <c r="M24" s="461"/>
      <c r="N24" s="465"/>
    </row>
    <row r="25" spans="1:14" ht="14.25" x14ac:dyDescent="0.2">
      <c r="B25" s="958" t="s">
        <v>822</v>
      </c>
      <c r="C25" s="958"/>
      <c r="D25" s="958"/>
      <c r="E25" s="958"/>
      <c r="F25" s="958"/>
      <c r="G25" s="958"/>
      <c r="H25" s="958"/>
      <c r="I25" s="958"/>
      <c r="J25" s="958"/>
      <c r="K25" s="958"/>
      <c r="L25" s="958"/>
      <c r="M25" s="958"/>
      <c r="N25" s="92"/>
    </row>
    <row r="29" spans="1:14" ht="15.75" customHeight="1" x14ac:dyDescent="0.2">
      <c r="B29" s="959" t="s">
        <v>824</v>
      </c>
      <c r="C29" s="959"/>
      <c r="D29" s="959"/>
      <c r="E29" s="959"/>
      <c r="F29" s="959"/>
      <c r="G29" s="959"/>
      <c r="H29" s="959"/>
      <c r="I29" s="959"/>
      <c r="J29" s="959"/>
      <c r="K29" s="959"/>
      <c r="L29" s="959"/>
      <c r="M29" s="959"/>
      <c r="N29" s="959"/>
    </row>
    <row r="30" spans="1:14" ht="15.75" customHeight="1" x14ac:dyDescent="0.2">
      <c r="B30" s="959"/>
      <c r="C30" s="959"/>
      <c r="D30" s="959"/>
      <c r="E30" s="959"/>
      <c r="F30" s="959"/>
      <c r="G30" s="959"/>
      <c r="H30" s="959"/>
      <c r="I30" s="959"/>
      <c r="J30" s="959"/>
      <c r="K30" s="959"/>
      <c r="L30" s="959"/>
      <c r="M30" s="959"/>
      <c r="N30" s="959"/>
    </row>
    <row r="31" spans="1:14" ht="15" thickBot="1" x14ac:dyDescent="0.25">
      <c r="B31" s="437"/>
      <c r="C31" s="438"/>
      <c r="D31" s="438"/>
      <c r="E31" s="438"/>
      <c r="F31" s="438"/>
      <c r="G31" s="92"/>
      <c r="H31" s="92"/>
      <c r="I31" s="92"/>
      <c r="J31" s="92"/>
      <c r="K31" s="92"/>
      <c r="L31" s="92"/>
      <c r="M31" s="92"/>
      <c r="N31" s="435" t="s">
        <v>46</v>
      </c>
    </row>
    <row r="32" spans="1:14" ht="15" customHeight="1" x14ac:dyDescent="0.2">
      <c r="B32" s="950" t="s">
        <v>826</v>
      </c>
      <c r="C32" s="953" t="s">
        <v>21</v>
      </c>
      <c r="D32" s="954"/>
      <c r="E32" s="955"/>
      <c r="F32" s="943" t="s">
        <v>197</v>
      </c>
      <c r="G32" s="944"/>
      <c r="H32" s="945"/>
      <c r="I32" s="943" t="s">
        <v>94</v>
      </c>
      <c r="J32" s="944"/>
      <c r="K32" s="945"/>
      <c r="L32" s="943" t="s">
        <v>95</v>
      </c>
      <c r="M32" s="944"/>
      <c r="N32" s="945"/>
    </row>
    <row r="33" spans="2:14" ht="12.75" customHeight="1" x14ac:dyDescent="0.2">
      <c r="B33" s="951"/>
      <c r="C33" s="946" t="s">
        <v>49</v>
      </c>
      <c r="D33" s="956" t="s">
        <v>196</v>
      </c>
      <c r="E33" s="948" t="s">
        <v>252</v>
      </c>
      <c r="F33" s="946" t="s">
        <v>49</v>
      </c>
      <c r="G33" s="956" t="s">
        <v>196</v>
      </c>
      <c r="H33" s="948" t="s">
        <v>252</v>
      </c>
      <c r="I33" s="946" t="s">
        <v>49</v>
      </c>
      <c r="J33" s="956" t="s">
        <v>196</v>
      </c>
      <c r="K33" s="948" t="s">
        <v>252</v>
      </c>
      <c r="L33" s="946" t="s">
        <v>49</v>
      </c>
      <c r="M33" s="956" t="s">
        <v>196</v>
      </c>
      <c r="N33" s="948" t="s">
        <v>252</v>
      </c>
    </row>
    <row r="34" spans="2:14" ht="13.5" thickBot="1" x14ac:dyDescent="0.25">
      <c r="B34" s="960"/>
      <c r="C34" s="947"/>
      <c r="D34" s="957"/>
      <c r="E34" s="949"/>
      <c r="F34" s="947"/>
      <c r="G34" s="957"/>
      <c r="H34" s="949"/>
      <c r="I34" s="947"/>
      <c r="J34" s="957"/>
      <c r="K34" s="949"/>
      <c r="L34" s="947"/>
      <c r="M34" s="957"/>
      <c r="N34" s="949"/>
    </row>
    <row r="35" spans="2:14" ht="14.25" x14ac:dyDescent="0.2">
      <c r="B35" s="467" t="s">
        <v>96</v>
      </c>
      <c r="C35" s="442"/>
      <c r="D35" s="443"/>
      <c r="E35" s="468"/>
      <c r="F35" s="469"/>
      <c r="G35" s="446"/>
      <c r="H35" s="447"/>
      <c r="I35" s="469"/>
      <c r="J35" s="446"/>
      <c r="K35" s="447"/>
      <c r="L35" s="470"/>
      <c r="M35" s="443"/>
      <c r="N35" s="447"/>
    </row>
    <row r="36" spans="2:14" ht="14.25" x14ac:dyDescent="0.2">
      <c r="B36" s="471" t="s">
        <v>97</v>
      </c>
      <c r="C36" s="449"/>
      <c r="D36" s="450"/>
      <c r="E36" s="472"/>
      <c r="F36" s="473"/>
      <c r="G36" s="453"/>
      <c r="H36" s="454"/>
      <c r="I36" s="473"/>
      <c r="J36" s="453"/>
      <c r="K36" s="454"/>
      <c r="L36" s="474"/>
      <c r="M36" s="450"/>
      <c r="N36" s="454"/>
    </row>
    <row r="37" spans="2:14" ht="14.25" x14ac:dyDescent="0.2">
      <c r="B37" s="471" t="s">
        <v>98</v>
      </c>
      <c r="C37" s="449"/>
      <c r="D37" s="450"/>
      <c r="E37" s="472"/>
      <c r="F37" s="473"/>
      <c r="G37" s="453"/>
      <c r="H37" s="454"/>
      <c r="I37" s="473"/>
      <c r="J37" s="453"/>
      <c r="K37" s="454"/>
      <c r="L37" s="474"/>
      <c r="M37" s="450"/>
      <c r="N37" s="454"/>
    </row>
    <row r="38" spans="2:14" ht="14.25" x14ac:dyDescent="0.2">
      <c r="B38" s="471" t="s">
        <v>99</v>
      </c>
      <c r="C38" s="449"/>
      <c r="D38" s="450"/>
      <c r="E38" s="472"/>
      <c r="F38" s="473"/>
      <c r="G38" s="453"/>
      <c r="H38" s="454"/>
      <c r="I38" s="473"/>
      <c r="J38" s="453"/>
      <c r="K38" s="454"/>
      <c r="L38" s="474"/>
      <c r="M38" s="450"/>
      <c r="N38" s="454"/>
    </row>
    <row r="39" spans="2:14" ht="14.25" x14ac:dyDescent="0.2">
      <c r="B39" s="471" t="s">
        <v>100</v>
      </c>
      <c r="C39" s="449"/>
      <c r="D39" s="450"/>
      <c r="E39" s="472"/>
      <c r="F39" s="473"/>
      <c r="G39" s="453"/>
      <c r="H39" s="454"/>
      <c r="I39" s="473"/>
      <c r="J39" s="453"/>
      <c r="K39" s="454"/>
      <c r="L39" s="474"/>
      <c r="M39" s="450"/>
      <c r="N39" s="454"/>
    </row>
    <row r="40" spans="2:14" ht="14.25" x14ac:dyDescent="0.2">
      <c r="B40" s="471" t="s">
        <v>101</v>
      </c>
      <c r="C40" s="449"/>
      <c r="D40" s="450"/>
      <c r="E40" s="472"/>
      <c r="F40" s="473"/>
      <c r="G40" s="453"/>
      <c r="H40" s="454"/>
      <c r="I40" s="473"/>
      <c r="J40" s="453"/>
      <c r="K40" s="454"/>
      <c r="L40" s="474"/>
      <c r="M40" s="450"/>
      <c r="N40" s="454"/>
    </row>
    <row r="41" spans="2:14" ht="14.25" x14ac:dyDescent="0.2">
      <c r="B41" s="471" t="s">
        <v>102</v>
      </c>
      <c r="C41" s="449"/>
      <c r="D41" s="450"/>
      <c r="E41" s="472"/>
      <c r="F41" s="473"/>
      <c r="G41" s="453"/>
      <c r="H41" s="454"/>
      <c r="I41" s="473"/>
      <c r="J41" s="453"/>
      <c r="K41" s="454"/>
      <c r="L41" s="474"/>
      <c r="M41" s="450"/>
      <c r="N41" s="454"/>
    </row>
    <row r="42" spans="2:14" ht="14.25" x14ac:dyDescent="0.2">
      <c r="B42" s="471" t="s">
        <v>103</v>
      </c>
      <c r="C42" s="449"/>
      <c r="D42" s="450"/>
      <c r="E42" s="472"/>
      <c r="F42" s="473"/>
      <c r="G42" s="453"/>
      <c r="H42" s="454"/>
      <c r="I42" s="473"/>
      <c r="J42" s="453"/>
      <c r="K42" s="454"/>
      <c r="L42" s="474"/>
      <c r="M42" s="450"/>
      <c r="N42" s="454"/>
    </row>
    <row r="43" spans="2:14" ht="14.25" x14ac:dyDescent="0.2">
      <c r="B43" s="471" t="s">
        <v>104</v>
      </c>
      <c r="C43" s="449"/>
      <c r="D43" s="450"/>
      <c r="E43" s="472"/>
      <c r="F43" s="473"/>
      <c r="G43" s="453"/>
      <c r="H43" s="454"/>
      <c r="I43" s="473"/>
      <c r="J43" s="453"/>
      <c r="K43" s="454"/>
      <c r="L43" s="474"/>
      <c r="M43" s="450"/>
      <c r="N43" s="454"/>
    </row>
    <row r="44" spans="2:14" ht="14.25" x14ac:dyDescent="0.2">
      <c r="B44" s="471" t="s">
        <v>105</v>
      </c>
      <c r="C44" s="449"/>
      <c r="D44" s="450"/>
      <c r="E44" s="472"/>
      <c r="F44" s="473"/>
      <c r="G44" s="453"/>
      <c r="H44" s="454"/>
      <c r="I44" s="473"/>
      <c r="J44" s="453"/>
      <c r="K44" s="454"/>
      <c r="L44" s="474"/>
      <c r="M44" s="450"/>
      <c r="N44" s="454"/>
    </row>
    <row r="45" spans="2:14" ht="14.25" x14ac:dyDescent="0.2">
      <c r="B45" s="471" t="s">
        <v>106</v>
      </c>
      <c r="C45" s="449"/>
      <c r="D45" s="450"/>
      <c r="E45" s="472"/>
      <c r="F45" s="473"/>
      <c r="G45" s="453"/>
      <c r="H45" s="454"/>
      <c r="I45" s="473"/>
      <c r="J45" s="453"/>
      <c r="K45" s="454"/>
      <c r="L45" s="474"/>
      <c r="M45" s="450"/>
      <c r="N45" s="454"/>
    </row>
    <row r="46" spans="2:14" ht="14.25" x14ac:dyDescent="0.2">
      <c r="B46" s="471" t="s">
        <v>107</v>
      </c>
      <c r="C46" s="449"/>
      <c r="D46" s="450"/>
      <c r="E46" s="472"/>
      <c r="F46" s="473"/>
      <c r="G46" s="453"/>
      <c r="H46" s="454"/>
      <c r="I46" s="473"/>
      <c r="J46" s="453"/>
      <c r="K46" s="454"/>
      <c r="L46" s="474"/>
      <c r="M46" s="450"/>
      <c r="N46" s="454"/>
    </row>
    <row r="47" spans="2:14" ht="14.25" x14ac:dyDescent="0.2">
      <c r="B47" s="475" t="s">
        <v>21</v>
      </c>
      <c r="C47" s="449"/>
      <c r="D47" s="456"/>
      <c r="E47" s="476"/>
      <c r="F47" s="473"/>
      <c r="G47" s="453"/>
      <c r="H47" s="454"/>
      <c r="I47" s="473"/>
      <c r="J47" s="453"/>
      <c r="K47" s="454"/>
      <c r="L47" s="477"/>
      <c r="M47" s="456"/>
      <c r="N47" s="454"/>
    </row>
    <row r="48" spans="2:14" ht="15" thickBot="1" x14ac:dyDescent="0.25">
      <c r="B48" s="478" t="s">
        <v>108</v>
      </c>
      <c r="C48" s="460"/>
      <c r="D48" s="461"/>
      <c r="E48" s="479"/>
      <c r="F48" s="480"/>
      <c r="G48" s="464"/>
      <c r="H48" s="465"/>
      <c r="I48" s="480"/>
      <c r="J48" s="464"/>
      <c r="K48" s="465"/>
      <c r="L48" s="481"/>
      <c r="M48" s="461"/>
      <c r="N48" s="465"/>
    </row>
    <row r="49" spans="2:14" ht="14.25" x14ac:dyDescent="0.2">
      <c r="B49" s="958" t="s">
        <v>822</v>
      </c>
      <c r="C49" s="958"/>
      <c r="D49" s="958"/>
      <c r="E49" s="958"/>
      <c r="F49" s="958"/>
      <c r="G49" s="958"/>
      <c r="H49" s="958"/>
      <c r="I49" s="958"/>
      <c r="J49" s="958"/>
      <c r="K49" s="958"/>
      <c r="L49" s="958"/>
      <c r="M49" s="958"/>
      <c r="N49" s="92"/>
    </row>
  </sheetData>
  <mergeCells count="38">
    <mergeCell ref="N33:N34"/>
    <mergeCell ref="B49:M49"/>
    <mergeCell ref="B29:N30"/>
    <mergeCell ref="B5:N6"/>
    <mergeCell ref="G33:G34"/>
    <mergeCell ref="H33:H34"/>
    <mergeCell ref="I33:I34"/>
    <mergeCell ref="J33:J34"/>
    <mergeCell ref="K33:K34"/>
    <mergeCell ref="L33:L34"/>
    <mergeCell ref="B32:B34"/>
    <mergeCell ref="C32:E32"/>
    <mergeCell ref="F32:H32"/>
    <mergeCell ref="I32:K32"/>
    <mergeCell ref="L32:N32"/>
    <mergeCell ref="C33:C34"/>
    <mergeCell ref="D33:D34"/>
    <mergeCell ref="E33:E34"/>
    <mergeCell ref="F33:F34"/>
    <mergeCell ref="L9:L10"/>
    <mergeCell ref="B25:M25"/>
    <mergeCell ref="D9:D10"/>
    <mergeCell ref="E9:E10"/>
    <mergeCell ref="F9:F10"/>
    <mergeCell ref="G9:G10"/>
    <mergeCell ref="M33:M34"/>
    <mergeCell ref="L8:N8"/>
    <mergeCell ref="C9:C10"/>
    <mergeCell ref="H9:H10"/>
    <mergeCell ref="I9:I10"/>
    <mergeCell ref="B8:B10"/>
    <mergeCell ref="C8:E8"/>
    <mergeCell ref="F8:H8"/>
    <mergeCell ref="I8:K8"/>
    <mergeCell ref="J9:J10"/>
    <mergeCell ref="K9:K10"/>
    <mergeCell ref="M9:M10"/>
    <mergeCell ref="N9:N10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59999389629810485"/>
  </sheetPr>
  <dimension ref="B1:L44"/>
  <sheetViews>
    <sheetView showGridLines="0" topLeftCell="A31" zoomScale="115" zoomScaleNormal="115" workbookViewId="0">
      <selection activeCell="L41" sqref="L41"/>
    </sheetView>
  </sheetViews>
  <sheetFormatPr defaultColWidth="9.140625" defaultRowHeight="12.75" x14ac:dyDescent="0.2"/>
  <cols>
    <col min="1" max="1" width="3.85546875" style="575" customWidth="1"/>
    <col min="2" max="2" width="9.140625" style="575"/>
    <col min="3" max="13" width="12.7109375" style="575" customWidth="1"/>
    <col min="14" max="16384" width="9.140625" style="575"/>
  </cols>
  <sheetData>
    <row r="1" spans="2:12" x14ac:dyDescent="0.2">
      <c r="J1" s="41" t="s">
        <v>355</v>
      </c>
    </row>
    <row r="2" spans="2:12" ht="20.25" customHeight="1" x14ac:dyDescent="0.2">
      <c r="B2" s="748" t="s">
        <v>240</v>
      </c>
      <c r="C2" s="748"/>
      <c r="D2" s="748"/>
      <c r="E2" s="748"/>
      <c r="F2" s="748"/>
      <c r="G2" s="748"/>
      <c r="H2" s="748"/>
      <c r="I2" s="748"/>
      <c r="J2" s="748"/>
      <c r="K2" s="655"/>
      <c r="L2" s="655"/>
    </row>
    <row r="3" spans="2:12" ht="15" thickBot="1" x14ac:dyDescent="0.25">
      <c r="B3" s="193"/>
      <c r="C3" s="193"/>
      <c r="D3" s="193"/>
      <c r="E3" s="193"/>
      <c r="F3" s="193"/>
      <c r="G3" s="193"/>
      <c r="H3" s="193"/>
      <c r="I3" s="193"/>
      <c r="J3" s="576" t="s">
        <v>46</v>
      </c>
      <c r="K3" s="193"/>
      <c r="L3" s="342"/>
    </row>
    <row r="4" spans="2:12" ht="30" customHeight="1" x14ac:dyDescent="0.2">
      <c r="B4" s="961" t="s">
        <v>241</v>
      </c>
      <c r="C4" s="963" t="s">
        <v>829</v>
      </c>
      <c r="D4" s="817"/>
      <c r="E4" s="817"/>
      <c r="F4" s="818"/>
      <c r="G4" s="817" t="s">
        <v>830</v>
      </c>
      <c r="H4" s="817"/>
      <c r="I4" s="817"/>
      <c r="J4" s="818"/>
      <c r="K4" s="211"/>
      <c r="L4" s="211"/>
    </row>
    <row r="5" spans="2:12" ht="26.25" thickBot="1" x14ac:dyDescent="0.25">
      <c r="B5" s="962"/>
      <c r="C5" s="656" t="s">
        <v>245</v>
      </c>
      <c r="D5" s="657" t="s">
        <v>202</v>
      </c>
      <c r="E5" s="657" t="s">
        <v>243</v>
      </c>
      <c r="F5" s="658" t="s">
        <v>244</v>
      </c>
      <c r="G5" s="656" t="s">
        <v>245</v>
      </c>
      <c r="H5" s="657" t="s">
        <v>202</v>
      </c>
      <c r="I5" s="657" t="s">
        <v>243</v>
      </c>
      <c r="J5" s="658" t="s">
        <v>244</v>
      </c>
      <c r="K5" s="659"/>
      <c r="L5" s="659"/>
    </row>
    <row r="6" spans="2:12" ht="13.5" thickBot="1" x14ac:dyDescent="0.25">
      <c r="B6" s="660"/>
      <c r="C6" s="661" t="s">
        <v>246</v>
      </c>
      <c r="D6" s="662">
        <v>1</v>
      </c>
      <c r="E6" s="662">
        <v>2</v>
      </c>
      <c r="F6" s="663">
        <v>3</v>
      </c>
      <c r="G6" s="661" t="s">
        <v>246</v>
      </c>
      <c r="H6" s="662">
        <v>1</v>
      </c>
      <c r="I6" s="662">
        <v>2</v>
      </c>
      <c r="J6" s="663">
        <v>3</v>
      </c>
      <c r="K6" s="659"/>
      <c r="L6" s="659"/>
    </row>
    <row r="7" spans="2:12" ht="14.25" x14ac:dyDescent="0.2">
      <c r="B7" s="664" t="s">
        <v>96</v>
      </c>
      <c r="C7" s="665">
        <f>D7+E7*F7</f>
        <v>135000</v>
      </c>
      <c r="D7" s="99">
        <v>85000</v>
      </c>
      <c r="E7" s="93">
        <v>25000</v>
      </c>
      <c r="F7" s="104">
        <v>2</v>
      </c>
      <c r="G7" s="408">
        <f>H7+I7*J7</f>
        <v>135000</v>
      </c>
      <c r="H7" s="99">
        <v>85000</v>
      </c>
      <c r="I7" s="93">
        <v>25000</v>
      </c>
      <c r="J7" s="104">
        <v>2</v>
      </c>
      <c r="K7" s="193"/>
      <c r="L7" s="193"/>
    </row>
    <row r="8" spans="2:12" ht="14.25" x14ac:dyDescent="0.2">
      <c r="B8" s="666" t="s">
        <v>97</v>
      </c>
      <c r="C8" s="665">
        <f t="shared" ref="C8:C18" si="0">D8+E8*F8</f>
        <v>135000</v>
      </c>
      <c r="D8" s="80">
        <v>85000</v>
      </c>
      <c r="E8" s="86">
        <v>25000</v>
      </c>
      <c r="F8" s="87">
        <v>2</v>
      </c>
      <c r="G8" s="408">
        <f t="shared" ref="G8:G18" si="1">H8+I8*J8</f>
        <v>135000</v>
      </c>
      <c r="H8" s="80">
        <v>85000</v>
      </c>
      <c r="I8" s="86">
        <v>25000</v>
      </c>
      <c r="J8" s="87">
        <v>2</v>
      </c>
      <c r="K8" s="193"/>
      <c r="L8" s="193"/>
    </row>
    <row r="9" spans="2:12" ht="14.25" x14ac:dyDescent="0.2">
      <c r="B9" s="666" t="s">
        <v>98</v>
      </c>
      <c r="C9" s="665">
        <f t="shared" si="0"/>
        <v>135000</v>
      </c>
      <c r="D9" s="80">
        <v>85000</v>
      </c>
      <c r="E9" s="86">
        <v>25000</v>
      </c>
      <c r="F9" s="87">
        <v>2</v>
      </c>
      <c r="G9" s="408">
        <f t="shared" si="1"/>
        <v>135000</v>
      </c>
      <c r="H9" s="80">
        <v>85000</v>
      </c>
      <c r="I9" s="86">
        <v>25000</v>
      </c>
      <c r="J9" s="87">
        <v>2</v>
      </c>
      <c r="K9" s="193"/>
      <c r="L9" s="193"/>
    </row>
    <row r="10" spans="2:12" ht="14.25" x14ac:dyDescent="0.2">
      <c r="B10" s="666" t="s">
        <v>99</v>
      </c>
      <c r="C10" s="665">
        <f t="shared" si="0"/>
        <v>135000</v>
      </c>
      <c r="D10" s="80">
        <v>85000</v>
      </c>
      <c r="E10" s="86">
        <v>25000</v>
      </c>
      <c r="F10" s="87">
        <v>2</v>
      </c>
      <c r="G10" s="408">
        <f t="shared" si="1"/>
        <v>135000</v>
      </c>
      <c r="H10" s="80">
        <v>85000</v>
      </c>
      <c r="I10" s="86">
        <v>25000</v>
      </c>
      <c r="J10" s="87">
        <v>2</v>
      </c>
      <c r="K10" s="193"/>
      <c r="L10" s="193"/>
    </row>
    <row r="11" spans="2:12" ht="14.25" x14ac:dyDescent="0.2">
      <c r="B11" s="666" t="s">
        <v>100</v>
      </c>
      <c r="C11" s="665">
        <f t="shared" si="0"/>
        <v>135000</v>
      </c>
      <c r="D11" s="80">
        <v>85000</v>
      </c>
      <c r="E11" s="86">
        <v>25000</v>
      </c>
      <c r="F11" s="87">
        <v>2</v>
      </c>
      <c r="G11" s="408">
        <f t="shared" si="1"/>
        <v>135000</v>
      </c>
      <c r="H11" s="80">
        <v>85000</v>
      </c>
      <c r="I11" s="86">
        <v>25000</v>
      </c>
      <c r="J11" s="87">
        <v>2</v>
      </c>
      <c r="K11" s="193"/>
      <c r="L11" s="193"/>
    </row>
    <row r="12" spans="2:12" ht="14.25" x14ac:dyDescent="0.2">
      <c r="B12" s="666" t="s">
        <v>101</v>
      </c>
      <c r="C12" s="665">
        <f t="shared" si="0"/>
        <v>135000</v>
      </c>
      <c r="D12" s="80">
        <v>85000</v>
      </c>
      <c r="E12" s="86">
        <v>25000</v>
      </c>
      <c r="F12" s="87">
        <v>2</v>
      </c>
      <c r="G12" s="408">
        <f t="shared" si="1"/>
        <v>135000</v>
      </c>
      <c r="H12" s="80">
        <v>85000</v>
      </c>
      <c r="I12" s="86">
        <v>25000</v>
      </c>
      <c r="J12" s="87">
        <v>2</v>
      </c>
      <c r="K12" s="193"/>
      <c r="L12" s="193"/>
    </row>
    <row r="13" spans="2:12" ht="14.25" x14ac:dyDescent="0.2">
      <c r="B13" s="666" t="s">
        <v>102</v>
      </c>
      <c r="C13" s="665">
        <f t="shared" si="0"/>
        <v>135000</v>
      </c>
      <c r="D13" s="80">
        <v>85000</v>
      </c>
      <c r="E13" s="86">
        <v>25000</v>
      </c>
      <c r="F13" s="87">
        <v>2</v>
      </c>
      <c r="G13" s="408">
        <f t="shared" si="1"/>
        <v>135000</v>
      </c>
      <c r="H13" s="80">
        <v>85000</v>
      </c>
      <c r="I13" s="86">
        <v>25000</v>
      </c>
      <c r="J13" s="87">
        <v>2</v>
      </c>
      <c r="K13" s="193"/>
      <c r="L13" s="193"/>
    </row>
    <row r="14" spans="2:12" ht="14.25" x14ac:dyDescent="0.2">
      <c r="B14" s="666" t="s">
        <v>103</v>
      </c>
      <c r="C14" s="665">
        <f t="shared" si="0"/>
        <v>135000</v>
      </c>
      <c r="D14" s="80">
        <v>85000</v>
      </c>
      <c r="E14" s="86">
        <v>25000</v>
      </c>
      <c r="F14" s="87">
        <v>2</v>
      </c>
      <c r="G14" s="408">
        <f t="shared" si="1"/>
        <v>135000</v>
      </c>
      <c r="H14" s="80">
        <v>85000</v>
      </c>
      <c r="I14" s="86">
        <v>25000</v>
      </c>
      <c r="J14" s="87">
        <v>2</v>
      </c>
      <c r="K14" s="193"/>
      <c r="L14" s="193"/>
    </row>
    <row r="15" spans="2:12" ht="14.25" x14ac:dyDescent="0.2">
      <c r="B15" s="666" t="s">
        <v>104</v>
      </c>
      <c r="C15" s="665">
        <f t="shared" si="0"/>
        <v>135000</v>
      </c>
      <c r="D15" s="80">
        <v>85000</v>
      </c>
      <c r="E15" s="86">
        <v>25000</v>
      </c>
      <c r="F15" s="87">
        <v>2</v>
      </c>
      <c r="G15" s="408">
        <f t="shared" si="1"/>
        <v>135000</v>
      </c>
      <c r="H15" s="80">
        <v>85000</v>
      </c>
      <c r="I15" s="86">
        <v>25000</v>
      </c>
      <c r="J15" s="87">
        <v>2</v>
      </c>
      <c r="K15" s="193"/>
      <c r="L15" s="193"/>
    </row>
    <row r="16" spans="2:12" ht="14.25" x14ac:dyDescent="0.2">
      <c r="B16" s="666" t="s">
        <v>105</v>
      </c>
      <c r="C16" s="665">
        <f t="shared" si="0"/>
        <v>135000</v>
      </c>
      <c r="D16" s="80">
        <v>85000</v>
      </c>
      <c r="E16" s="86">
        <v>25000</v>
      </c>
      <c r="F16" s="87">
        <v>2</v>
      </c>
      <c r="G16" s="408">
        <f t="shared" si="1"/>
        <v>135000</v>
      </c>
      <c r="H16" s="80">
        <v>85000</v>
      </c>
      <c r="I16" s="86">
        <v>25000</v>
      </c>
      <c r="J16" s="87">
        <v>2</v>
      </c>
      <c r="K16" s="193"/>
      <c r="L16" s="193"/>
    </row>
    <row r="17" spans="2:12" ht="14.25" x14ac:dyDescent="0.2">
      <c r="B17" s="666" t="s">
        <v>106</v>
      </c>
      <c r="C17" s="665">
        <f t="shared" si="0"/>
        <v>135000</v>
      </c>
      <c r="D17" s="80">
        <v>85000</v>
      </c>
      <c r="E17" s="86">
        <v>25000</v>
      </c>
      <c r="F17" s="87">
        <v>2</v>
      </c>
      <c r="G17" s="408">
        <f t="shared" si="1"/>
        <v>135000</v>
      </c>
      <c r="H17" s="80">
        <v>85000</v>
      </c>
      <c r="I17" s="86">
        <v>25000</v>
      </c>
      <c r="J17" s="87">
        <v>2</v>
      </c>
      <c r="K17" s="193"/>
      <c r="L17" s="193"/>
    </row>
    <row r="18" spans="2:12" ht="15" thickBot="1" x14ac:dyDescent="0.25">
      <c r="B18" s="667" t="s">
        <v>107</v>
      </c>
      <c r="C18" s="665">
        <f t="shared" si="0"/>
        <v>135000</v>
      </c>
      <c r="D18" s="668">
        <v>85000</v>
      </c>
      <c r="E18" s="88">
        <v>25000</v>
      </c>
      <c r="F18" s="89">
        <v>2</v>
      </c>
      <c r="G18" s="408">
        <f t="shared" si="1"/>
        <v>135000</v>
      </c>
      <c r="H18" s="668">
        <v>85000</v>
      </c>
      <c r="I18" s="88">
        <v>25000</v>
      </c>
      <c r="J18" s="89">
        <v>2</v>
      </c>
      <c r="K18" s="193"/>
      <c r="L18" s="193"/>
    </row>
    <row r="19" spans="2:12" ht="15" thickBot="1" x14ac:dyDescent="0.25">
      <c r="B19" s="669" t="s">
        <v>21</v>
      </c>
      <c r="C19" s="670">
        <v>1620000</v>
      </c>
      <c r="D19" s="671">
        <v>1020000</v>
      </c>
      <c r="E19" s="671">
        <v>300000</v>
      </c>
      <c r="F19" s="672">
        <v>2</v>
      </c>
      <c r="G19" s="670">
        <v>1620000</v>
      </c>
      <c r="H19" s="671">
        <v>1020000</v>
      </c>
      <c r="I19" s="671">
        <v>300000</v>
      </c>
      <c r="J19" s="672">
        <v>24</v>
      </c>
      <c r="K19" s="193"/>
      <c r="L19" s="193"/>
    </row>
    <row r="20" spans="2:12" ht="15" thickBot="1" x14ac:dyDescent="0.25">
      <c r="B20" s="673" t="s">
        <v>108</v>
      </c>
      <c r="C20" s="674">
        <v>135000</v>
      </c>
      <c r="D20" s="675">
        <v>85000</v>
      </c>
      <c r="E20" s="676">
        <v>25000</v>
      </c>
      <c r="F20" s="677">
        <v>2</v>
      </c>
      <c r="G20" s="674">
        <v>135000</v>
      </c>
      <c r="H20" s="675">
        <v>85000</v>
      </c>
      <c r="I20" s="676">
        <v>25000</v>
      </c>
      <c r="J20" s="677">
        <v>2</v>
      </c>
      <c r="K20" s="193"/>
      <c r="L20" s="193"/>
    </row>
    <row r="24" spans="2:12" ht="20.25" customHeight="1" x14ac:dyDescent="0.2">
      <c r="B24" s="748" t="s">
        <v>242</v>
      </c>
      <c r="C24" s="748"/>
      <c r="D24" s="748"/>
      <c r="E24" s="748"/>
      <c r="F24" s="748"/>
      <c r="G24" s="748"/>
      <c r="H24" s="748"/>
      <c r="I24" s="748"/>
      <c r="J24" s="748"/>
      <c r="K24" s="678"/>
      <c r="L24" s="678"/>
    </row>
    <row r="25" spans="2:12" ht="15" thickBot="1" x14ac:dyDescent="0.25">
      <c r="B25" s="679"/>
      <c r="C25" s="679"/>
      <c r="D25" s="679"/>
      <c r="E25" s="679"/>
      <c r="F25" s="679"/>
      <c r="G25" s="679"/>
      <c r="H25" s="193"/>
      <c r="I25" s="193"/>
      <c r="J25" s="576" t="s">
        <v>46</v>
      </c>
      <c r="K25" s="193"/>
      <c r="L25" s="342"/>
    </row>
    <row r="26" spans="2:12" ht="30" customHeight="1" x14ac:dyDescent="0.2">
      <c r="B26" s="964" t="s">
        <v>241</v>
      </c>
      <c r="C26" s="816" t="s">
        <v>831</v>
      </c>
      <c r="D26" s="817"/>
      <c r="E26" s="817"/>
      <c r="F26" s="817"/>
      <c r="G26" s="963" t="s">
        <v>832</v>
      </c>
      <c r="H26" s="817"/>
      <c r="I26" s="817"/>
      <c r="J26" s="818"/>
    </row>
    <row r="27" spans="2:12" ht="30" customHeight="1" thickBot="1" x14ac:dyDescent="0.25">
      <c r="B27" s="965"/>
      <c r="C27" s="657" t="s">
        <v>245</v>
      </c>
      <c r="D27" s="657" t="s">
        <v>202</v>
      </c>
      <c r="E27" s="657" t="s">
        <v>243</v>
      </c>
      <c r="F27" s="658" t="s">
        <v>244</v>
      </c>
      <c r="G27" s="656" t="s">
        <v>245</v>
      </c>
      <c r="H27" s="657" t="s">
        <v>202</v>
      </c>
      <c r="I27" s="657" t="s">
        <v>243</v>
      </c>
      <c r="J27" s="658" t="s">
        <v>244</v>
      </c>
    </row>
    <row r="28" spans="2:12" ht="13.5" thickBot="1" x14ac:dyDescent="0.25">
      <c r="B28" s="680"/>
      <c r="C28" s="662" t="s">
        <v>246</v>
      </c>
      <c r="D28" s="662">
        <v>1</v>
      </c>
      <c r="E28" s="662">
        <v>2</v>
      </c>
      <c r="F28" s="663">
        <v>3</v>
      </c>
      <c r="G28" s="661" t="s">
        <v>246</v>
      </c>
      <c r="H28" s="662">
        <v>1</v>
      </c>
      <c r="I28" s="662">
        <v>2</v>
      </c>
      <c r="J28" s="663">
        <v>3</v>
      </c>
    </row>
    <row r="29" spans="2:12" ht="14.25" x14ac:dyDescent="0.2">
      <c r="B29" s="681" t="s">
        <v>96</v>
      </c>
      <c r="C29" s="99">
        <f>D29+E29*F29</f>
        <v>208333</v>
      </c>
      <c r="D29" s="99">
        <v>131173</v>
      </c>
      <c r="E29" s="93">
        <v>38580</v>
      </c>
      <c r="F29" s="104">
        <v>2</v>
      </c>
      <c r="G29" s="408">
        <f>H29+I29*J29</f>
        <v>208333</v>
      </c>
      <c r="H29" s="99">
        <v>131173</v>
      </c>
      <c r="I29" s="93">
        <v>38580</v>
      </c>
      <c r="J29" s="104">
        <v>2</v>
      </c>
    </row>
    <row r="30" spans="2:12" ht="14.25" x14ac:dyDescent="0.2">
      <c r="B30" s="682" t="s">
        <v>97</v>
      </c>
      <c r="C30" s="99">
        <f t="shared" ref="C30:C40" si="2">D30+E30*F30</f>
        <v>208333</v>
      </c>
      <c r="D30" s="80">
        <v>131173</v>
      </c>
      <c r="E30" s="86">
        <v>38580</v>
      </c>
      <c r="F30" s="86">
        <v>2</v>
      </c>
      <c r="G30" s="408">
        <f t="shared" ref="G30:G40" si="3">H30+I30*J30</f>
        <v>208333</v>
      </c>
      <c r="H30" s="80">
        <v>131173</v>
      </c>
      <c r="I30" s="86">
        <v>38580</v>
      </c>
      <c r="J30" s="87">
        <v>2</v>
      </c>
    </row>
    <row r="31" spans="2:12" ht="14.25" x14ac:dyDescent="0.2">
      <c r="B31" s="682" t="s">
        <v>98</v>
      </c>
      <c r="C31" s="99">
        <f t="shared" si="2"/>
        <v>208333</v>
      </c>
      <c r="D31" s="80">
        <v>131173</v>
      </c>
      <c r="E31" s="86">
        <v>38580</v>
      </c>
      <c r="F31" s="86">
        <v>2</v>
      </c>
      <c r="G31" s="408">
        <f t="shared" si="3"/>
        <v>208333</v>
      </c>
      <c r="H31" s="80">
        <v>131173</v>
      </c>
      <c r="I31" s="86">
        <v>38580</v>
      </c>
      <c r="J31" s="87">
        <v>2</v>
      </c>
    </row>
    <row r="32" spans="2:12" ht="14.25" x14ac:dyDescent="0.2">
      <c r="B32" s="682" t="s">
        <v>99</v>
      </c>
      <c r="C32" s="99">
        <f t="shared" si="2"/>
        <v>208333</v>
      </c>
      <c r="D32" s="80">
        <v>131173</v>
      </c>
      <c r="E32" s="86">
        <v>38580</v>
      </c>
      <c r="F32" s="86">
        <v>2</v>
      </c>
      <c r="G32" s="408">
        <f t="shared" si="3"/>
        <v>208333</v>
      </c>
      <c r="H32" s="80">
        <v>131173</v>
      </c>
      <c r="I32" s="86">
        <v>38580</v>
      </c>
      <c r="J32" s="87">
        <v>2</v>
      </c>
    </row>
    <row r="33" spans="2:12" ht="14.25" x14ac:dyDescent="0.2">
      <c r="B33" s="682" t="s">
        <v>100</v>
      </c>
      <c r="C33" s="99">
        <f t="shared" si="2"/>
        <v>208333</v>
      </c>
      <c r="D33" s="80">
        <v>131173</v>
      </c>
      <c r="E33" s="86">
        <v>38580</v>
      </c>
      <c r="F33" s="86">
        <v>2</v>
      </c>
      <c r="G33" s="408">
        <f t="shared" si="3"/>
        <v>208333</v>
      </c>
      <c r="H33" s="80">
        <v>131173</v>
      </c>
      <c r="I33" s="86">
        <v>38580</v>
      </c>
      <c r="J33" s="87">
        <v>2</v>
      </c>
    </row>
    <row r="34" spans="2:12" ht="14.25" x14ac:dyDescent="0.2">
      <c r="B34" s="682" t="s">
        <v>101</v>
      </c>
      <c r="C34" s="99">
        <f t="shared" si="2"/>
        <v>208333</v>
      </c>
      <c r="D34" s="80">
        <v>131173</v>
      </c>
      <c r="E34" s="86">
        <v>38580</v>
      </c>
      <c r="F34" s="86">
        <v>2</v>
      </c>
      <c r="G34" s="408">
        <f t="shared" si="3"/>
        <v>208333</v>
      </c>
      <c r="H34" s="80">
        <v>131173</v>
      </c>
      <c r="I34" s="86">
        <v>38580</v>
      </c>
      <c r="J34" s="87">
        <v>2</v>
      </c>
    </row>
    <row r="35" spans="2:12" ht="14.25" x14ac:dyDescent="0.2">
      <c r="B35" s="682" t="s">
        <v>102</v>
      </c>
      <c r="C35" s="99">
        <f t="shared" si="2"/>
        <v>208333</v>
      </c>
      <c r="D35" s="80">
        <v>131173</v>
      </c>
      <c r="E35" s="86">
        <v>38580</v>
      </c>
      <c r="F35" s="86">
        <v>2</v>
      </c>
      <c r="G35" s="408">
        <f t="shared" si="3"/>
        <v>208333</v>
      </c>
      <c r="H35" s="80">
        <v>131173</v>
      </c>
      <c r="I35" s="86">
        <v>38580</v>
      </c>
      <c r="J35" s="87">
        <v>2</v>
      </c>
    </row>
    <row r="36" spans="2:12" ht="14.25" x14ac:dyDescent="0.2">
      <c r="B36" s="682" t="s">
        <v>103</v>
      </c>
      <c r="C36" s="99">
        <f t="shared" si="2"/>
        <v>208333</v>
      </c>
      <c r="D36" s="80">
        <v>131173</v>
      </c>
      <c r="E36" s="86">
        <v>38580</v>
      </c>
      <c r="F36" s="86">
        <v>2</v>
      </c>
      <c r="G36" s="408">
        <f t="shared" si="3"/>
        <v>208333</v>
      </c>
      <c r="H36" s="80">
        <v>131173</v>
      </c>
      <c r="I36" s="86">
        <v>38580</v>
      </c>
      <c r="J36" s="87">
        <v>2</v>
      </c>
    </row>
    <row r="37" spans="2:12" ht="14.25" x14ac:dyDescent="0.2">
      <c r="B37" s="682" t="s">
        <v>104</v>
      </c>
      <c r="C37" s="99">
        <f t="shared" si="2"/>
        <v>208333</v>
      </c>
      <c r="D37" s="80">
        <v>131173</v>
      </c>
      <c r="E37" s="86">
        <v>38580</v>
      </c>
      <c r="F37" s="86">
        <v>2</v>
      </c>
      <c r="G37" s="408">
        <f t="shared" si="3"/>
        <v>208333</v>
      </c>
      <c r="H37" s="80">
        <v>131173</v>
      </c>
      <c r="I37" s="86">
        <v>38580</v>
      </c>
      <c r="J37" s="87">
        <v>2</v>
      </c>
    </row>
    <row r="38" spans="2:12" ht="14.25" x14ac:dyDescent="0.2">
      <c r="B38" s="682" t="s">
        <v>105</v>
      </c>
      <c r="C38" s="99">
        <f t="shared" si="2"/>
        <v>208333</v>
      </c>
      <c r="D38" s="80">
        <v>131173</v>
      </c>
      <c r="E38" s="86">
        <v>38580</v>
      </c>
      <c r="F38" s="86">
        <v>2</v>
      </c>
      <c r="G38" s="408">
        <f t="shared" si="3"/>
        <v>208333</v>
      </c>
      <c r="H38" s="80">
        <v>131173</v>
      </c>
      <c r="I38" s="86">
        <v>38580</v>
      </c>
      <c r="J38" s="87">
        <v>2</v>
      </c>
    </row>
    <row r="39" spans="2:12" ht="14.25" x14ac:dyDescent="0.2">
      <c r="B39" s="682" t="s">
        <v>106</v>
      </c>
      <c r="C39" s="99">
        <f t="shared" si="2"/>
        <v>208333</v>
      </c>
      <c r="D39" s="80">
        <v>131173</v>
      </c>
      <c r="E39" s="86">
        <v>38580</v>
      </c>
      <c r="F39" s="86">
        <v>2</v>
      </c>
      <c r="G39" s="408">
        <f t="shared" si="3"/>
        <v>208333</v>
      </c>
      <c r="H39" s="80">
        <v>131173</v>
      </c>
      <c r="I39" s="86">
        <v>38580</v>
      </c>
      <c r="J39" s="87">
        <v>2</v>
      </c>
    </row>
    <row r="40" spans="2:12" ht="15" thickBot="1" x14ac:dyDescent="0.25">
      <c r="B40" s="683" t="s">
        <v>107</v>
      </c>
      <c r="C40" s="99">
        <f t="shared" si="2"/>
        <v>208333</v>
      </c>
      <c r="D40" s="668">
        <v>131173</v>
      </c>
      <c r="E40" s="88">
        <v>38580</v>
      </c>
      <c r="F40" s="88">
        <v>2</v>
      </c>
      <c r="G40" s="408">
        <f t="shared" si="3"/>
        <v>208333</v>
      </c>
      <c r="H40" s="668">
        <v>131173</v>
      </c>
      <c r="I40" s="88">
        <v>38580</v>
      </c>
      <c r="J40" s="89">
        <v>2</v>
      </c>
    </row>
    <row r="41" spans="2:12" ht="13.5" thickBot="1" x14ac:dyDescent="0.25">
      <c r="B41" s="684" t="s">
        <v>21</v>
      </c>
      <c r="C41" s="671">
        <v>2499996</v>
      </c>
      <c r="D41" s="671">
        <v>1574076</v>
      </c>
      <c r="E41" s="671">
        <v>462960</v>
      </c>
      <c r="F41" s="671">
        <v>24</v>
      </c>
      <c r="G41" s="685">
        <v>2499996</v>
      </c>
      <c r="H41" s="671">
        <v>1574076</v>
      </c>
      <c r="I41" s="671">
        <v>462960</v>
      </c>
      <c r="J41" s="672">
        <v>24</v>
      </c>
    </row>
    <row r="42" spans="2:12" ht="15" thickBot="1" x14ac:dyDescent="0.25">
      <c r="B42" s="686" t="s">
        <v>108</v>
      </c>
      <c r="C42" s="675">
        <v>208333</v>
      </c>
      <c r="D42" s="675">
        <v>131173</v>
      </c>
      <c r="E42" s="676">
        <v>38580</v>
      </c>
      <c r="F42" s="676">
        <v>2</v>
      </c>
      <c r="G42" s="687">
        <v>208333</v>
      </c>
      <c r="H42" s="675">
        <v>131173</v>
      </c>
      <c r="I42" s="676">
        <v>38580</v>
      </c>
      <c r="J42" s="677">
        <v>2</v>
      </c>
    </row>
    <row r="43" spans="2:12" ht="14.25" x14ac:dyDescent="0.2">
      <c r="B43" s="688"/>
      <c r="C43" s="689"/>
      <c r="D43" s="689"/>
      <c r="E43" s="193"/>
      <c r="F43" s="193"/>
      <c r="G43" s="193"/>
      <c r="H43" s="689"/>
      <c r="I43" s="689"/>
      <c r="J43" s="193"/>
      <c r="K43" s="193"/>
      <c r="L43" s="193"/>
    </row>
    <row r="44" spans="2:12" ht="14.25" x14ac:dyDescent="0.2">
      <c r="B44" s="688"/>
      <c r="C44" s="689"/>
      <c r="D44" s="689"/>
      <c r="E44" s="193"/>
      <c r="F44" s="193"/>
      <c r="G44" s="193"/>
      <c r="H44" s="689"/>
      <c r="I44" s="689"/>
      <c r="J44" s="193"/>
      <c r="K44" s="193"/>
      <c r="L44" s="193"/>
    </row>
  </sheetData>
  <mergeCells count="8">
    <mergeCell ref="B2:J2"/>
    <mergeCell ref="B4:B5"/>
    <mergeCell ref="C4:F4"/>
    <mergeCell ref="G4:J4"/>
    <mergeCell ref="B26:B27"/>
    <mergeCell ref="C26:F26"/>
    <mergeCell ref="G26:J26"/>
    <mergeCell ref="B24:J24"/>
  </mergeCells>
  <printOptions horizontalCentered="1"/>
  <pageMargins left="0.15748031496062992" right="0.35433070866141736" top="0.98425196850393704" bottom="0.98425196850393704" header="0.51181102362204722" footer="0.51181102362204722"/>
  <pageSetup scale="85" orientation="portrait" r:id="rId1"/>
  <headerFooter alignWithMargins="0"/>
  <rowBreaks count="1" manualBreakCount="1">
    <brk id="42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14999847407452621"/>
  </sheetPr>
  <dimension ref="A1:H80"/>
  <sheetViews>
    <sheetView showGridLines="0" topLeftCell="A67" workbookViewId="0">
      <selection activeCell="H65" sqref="H65"/>
    </sheetView>
  </sheetViews>
  <sheetFormatPr defaultColWidth="9.140625" defaultRowHeight="15.75" x14ac:dyDescent="0.25"/>
  <cols>
    <col min="1" max="1" width="3" style="47" customWidth="1"/>
    <col min="2" max="2" width="18.7109375" style="47" customWidth="1"/>
    <col min="3" max="3" width="69.7109375" style="47" customWidth="1"/>
    <col min="4" max="4" width="9.140625" style="47"/>
    <col min="5" max="6" width="15.7109375" style="47" customWidth="1"/>
    <col min="7" max="16384" width="9.140625" style="47"/>
  </cols>
  <sheetData>
    <row r="1" spans="1:8" x14ac:dyDescent="0.25">
      <c r="F1" s="57" t="s">
        <v>710</v>
      </c>
      <c r="G1" s="55"/>
      <c r="H1" s="55"/>
    </row>
    <row r="2" spans="1:8" ht="20.25" customHeight="1" x14ac:dyDescent="0.25">
      <c r="B2" s="748" t="s">
        <v>570</v>
      </c>
      <c r="C2" s="748"/>
      <c r="D2" s="748"/>
      <c r="E2" s="748"/>
      <c r="F2" s="748"/>
    </row>
    <row r="3" spans="1:8" ht="12" customHeight="1" x14ac:dyDescent="0.25">
      <c r="B3" s="748" t="s">
        <v>885</v>
      </c>
      <c r="C3" s="748"/>
      <c r="D3" s="748"/>
      <c r="E3" s="748"/>
      <c r="F3" s="748"/>
    </row>
    <row r="4" spans="1:8" ht="16.5" thickBot="1" x14ac:dyDescent="0.3">
      <c r="F4" s="433" t="s">
        <v>198</v>
      </c>
    </row>
    <row r="5" spans="1:8" ht="40.5" customHeight="1" x14ac:dyDescent="0.25">
      <c r="A5" s="52"/>
      <c r="B5" s="372" t="s">
        <v>257</v>
      </c>
      <c r="C5" s="369" t="s">
        <v>258</v>
      </c>
      <c r="D5" s="369" t="s">
        <v>40</v>
      </c>
      <c r="E5" s="370" t="s">
        <v>883</v>
      </c>
      <c r="F5" s="373" t="s">
        <v>884</v>
      </c>
    </row>
    <row r="6" spans="1:8" ht="16.5" customHeight="1" thickBot="1" x14ac:dyDescent="0.3">
      <c r="A6" s="52"/>
      <c r="B6" s="29">
        <v>1</v>
      </c>
      <c r="C6" s="26">
        <v>2</v>
      </c>
      <c r="D6" s="26">
        <v>3</v>
      </c>
      <c r="E6" s="26">
        <v>4</v>
      </c>
      <c r="F6" s="54">
        <v>5</v>
      </c>
    </row>
    <row r="7" spans="1:8" ht="15.75" customHeight="1" x14ac:dyDescent="0.25">
      <c r="A7" s="52"/>
      <c r="B7" s="756"/>
      <c r="C7" s="53" t="s">
        <v>571</v>
      </c>
      <c r="D7" s="758">
        <v>1001</v>
      </c>
      <c r="E7" s="760">
        <f>E9+E12+E15+E16-E17+E18+E19</f>
        <v>1059900</v>
      </c>
      <c r="F7" s="760">
        <f>F9+F12+F15+F16-F17+F18+F19</f>
        <v>845000</v>
      </c>
    </row>
    <row r="8" spans="1:8" ht="15.75" customHeight="1" x14ac:dyDescent="0.25">
      <c r="A8" s="52"/>
      <c r="B8" s="757"/>
      <c r="C8" s="53" t="s">
        <v>572</v>
      </c>
      <c r="D8" s="759"/>
      <c r="E8" s="753"/>
      <c r="F8" s="753"/>
    </row>
    <row r="9" spans="1:8" ht="20.100000000000001" customHeight="1" x14ac:dyDescent="0.25">
      <c r="A9" s="52"/>
      <c r="B9" s="42">
        <v>60</v>
      </c>
      <c r="C9" s="21" t="s">
        <v>573</v>
      </c>
      <c r="D9" s="49">
        <v>1002</v>
      </c>
      <c r="E9" s="58"/>
      <c r="F9" s="59"/>
    </row>
    <row r="10" spans="1:8" ht="20.100000000000001" customHeight="1" x14ac:dyDescent="0.25">
      <c r="A10" s="52"/>
      <c r="B10" s="42" t="s">
        <v>574</v>
      </c>
      <c r="C10" s="21" t="s">
        <v>575</v>
      </c>
      <c r="D10" s="49">
        <v>1003</v>
      </c>
      <c r="E10" s="58"/>
      <c r="F10" s="59"/>
    </row>
    <row r="11" spans="1:8" ht="20.100000000000001" customHeight="1" x14ac:dyDescent="0.25">
      <c r="A11" s="52"/>
      <c r="B11" s="42" t="s">
        <v>576</v>
      </c>
      <c r="C11" s="21" t="s">
        <v>577</v>
      </c>
      <c r="D11" s="49">
        <v>1004</v>
      </c>
      <c r="E11" s="58"/>
      <c r="F11" s="59"/>
    </row>
    <row r="12" spans="1:8" ht="20.100000000000001" customHeight="1" x14ac:dyDescent="0.25">
      <c r="A12" s="52"/>
      <c r="B12" s="42">
        <v>61</v>
      </c>
      <c r="C12" s="21" t="s">
        <v>578</v>
      </c>
      <c r="D12" s="49">
        <v>1005</v>
      </c>
      <c r="E12" s="58">
        <f>E13+E14</f>
        <v>1046900</v>
      </c>
      <c r="F12" s="59">
        <f>F13+F14</f>
        <v>827000</v>
      </c>
    </row>
    <row r="13" spans="1:8" ht="20.100000000000001" customHeight="1" x14ac:dyDescent="0.25">
      <c r="A13" s="52"/>
      <c r="B13" s="42" t="s">
        <v>579</v>
      </c>
      <c r="C13" s="21" t="s">
        <v>580</v>
      </c>
      <c r="D13" s="49">
        <v>1006</v>
      </c>
      <c r="E13" s="58">
        <v>1046900</v>
      </c>
      <c r="F13" s="59">
        <v>827000</v>
      </c>
    </row>
    <row r="14" spans="1:8" ht="20.100000000000001" customHeight="1" x14ac:dyDescent="0.25">
      <c r="A14" s="52"/>
      <c r="B14" s="42" t="s">
        <v>581</v>
      </c>
      <c r="C14" s="21" t="s">
        <v>582</v>
      </c>
      <c r="D14" s="49">
        <v>1007</v>
      </c>
      <c r="E14" s="58"/>
      <c r="F14" s="59"/>
    </row>
    <row r="15" spans="1:8" ht="20.100000000000001" customHeight="1" x14ac:dyDescent="0.25">
      <c r="A15" s="52"/>
      <c r="B15" s="42">
        <v>62</v>
      </c>
      <c r="C15" s="21" t="s">
        <v>583</v>
      </c>
      <c r="D15" s="49">
        <v>1008</v>
      </c>
      <c r="E15" s="58"/>
      <c r="F15" s="59">
        <v>5000</v>
      </c>
    </row>
    <row r="16" spans="1:8" ht="20.100000000000001" customHeight="1" x14ac:dyDescent="0.25">
      <c r="A16" s="52"/>
      <c r="B16" s="42">
        <v>630</v>
      </c>
      <c r="C16" s="21" t="s">
        <v>584</v>
      </c>
      <c r="D16" s="49">
        <v>1009</v>
      </c>
      <c r="E16" s="58"/>
      <c r="F16" s="59"/>
    </row>
    <row r="17" spans="1:6" ht="20.100000000000001" customHeight="1" x14ac:dyDescent="0.25">
      <c r="A17" s="52"/>
      <c r="B17" s="42">
        <v>631</v>
      </c>
      <c r="C17" s="21" t="s">
        <v>585</v>
      </c>
      <c r="D17" s="49">
        <v>1010</v>
      </c>
      <c r="E17" s="58"/>
      <c r="F17" s="59"/>
    </row>
    <row r="18" spans="1:6" ht="20.100000000000001" customHeight="1" x14ac:dyDescent="0.25">
      <c r="A18" s="52"/>
      <c r="B18" s="42" t="s">
        <v>586</v>
      </c>
      <c r="C18" s="21" t="s">
        <v>587</v>
      </c>
      <c r="D18" s="49">
        <v>1011</v>
      </c>
      <c r="E18" s="58">
        <v>13000</v>
      </c>
      <c r="F18" s="59">
        <v>13000</v>
      </c>
    </row>
    <row r="19" spans="1:6" ht="25.5" customHeight="1" x14ac:dyDescent="0.25">
      <c r="A19" s="52"/>
      <c r="B19" s="42" t="s">
        <v>588</v>
      </c>
      <c r="C19" s="21" t="s">
        <v>589</v>
      </c>
      <c r="D19" s="49">
        <v>1012</v>
      </c>
      <c r="E19" s="58"/>
      <c r="F19" s="59"/>
    </row>
    <row r="20" spans="1:6" ht="20.100000000000001" customHeight="1" x14ac:dyDescent="0.25">
      <c r="A20" s="52"/>
      <c r="B20" s="42"/>
      <c r="C20" s="15" t="s">
        <v>590</v>
      </c>
      <c r="D20" s="49">
        <v>1013</v>
      </c>
      <c r="E20" s="58">
        <f>E21+E22+E23+E27+E28+E29+E30+E31</f>
        <v>1054399</v>
      </c>
      <c r="F20" s="58">
        <f>F21+F22+F23+F27+F28+F29+F30+F31</f>
        <v>841741</v>
      </c>
    </row>
    <row r="21" spans="1:6" ht="20.100000000000001" customHeight="1" x14ac:dyDescent="0.25">
      <c r="A21" s="52"/>
      <c r="B21" s="42">
        <v>50</v>
      </c>
      <c r="C21" s="21" t="s">
        <v>591</v>
      </c>
      <c r="D21" s="49">
        <v>1014</v>
      </c>
      <c r="E21" s="58"/>
      <c r="F21" s="59"/>
    </row>
    <row r="22" spans="1:6" ht="20.100000000000001" customHeight="1" x14ac:dyDescent="0.25">
      <c r="A22" s="52"/>
      <c r="B22" s="42">
        <v>51</v>
      </c>
      <c r="C22" s="21" t="s">
        <v>592</v>
      </c>
      <c r="D22" s="49">
        <v>1015</v>
      </c>
      <c r="E22" s="58">
        <v>310000</v>
      </c>
      <c r="F22" s="59">
        <v>214200</v>
      </c>
    </row>
    <row r="23" spans="1:6" ht="25.5" customHeight="1" x14ac:dyDescent="0.25">
      <c r="A23" s="52"/>
      <c r="B23" s="42">
        <v>52</v>
      </c>
      <c r="C23" s="21" t="s">
        <v>593</v>
      </c>
      <c r="D23" s="49">
        <v>1016</v>
      </c>
      <c r="E23" s="58">
        <f>E24+E25+E26</f>
        <v>511099</v>
      </c>
      <c r="F23" s="58">
        <f>F24+F25+F26</f>
        <v>441141</v>
      </c>
    </row>
    <row r="24" spans="1:6" ht="20.100000000000001" customHeight="1" x14ac:dyDescent="0.25">
      <c r="A24" s="52"/>
      <c r="B24" s="42">
        <v>520</v>
      </c>
      <c r="C24" s="21" t="s">
        <v>594</v>
      </c>
      <c r="D24" s="49">
        <v>1017</v>
      </c>
      <c r="E24" s="58">
        <v>401302</v>
      </c>
      <c r="F24" s="59">
        <v>343588</v>
      </c>
    </row>
    <row r="25" spans="1:6" ht="20.100000000000001" customHeight="1" x14ac:dyDescent="0.25">
      <c r="A25" s="52"/>
      <c r="B25" s="42">
        <v>521</v>
      </c>
      <c r="C25" s="21" t="s">
        <v>595</v>
      </c>
      <c r="D25" s="49">
        <v>1018</v>
      </c>
      <c r="E25" s="58">
        <v>60798</v>
      </c>
      <c r="F25" s="59">
        <v>52053</v>
      </c>
    </row>
    <row r="26" spans="1:6" ht="20.100000000000001" customHeight="1" x14ac:dyDescent="0.25">
      <c r="A26" s="52"/>
      <c r="B26" s="42" t="s">
        <v>596</v>
      </c>
      <c r="C26" s="21" t="s">
        <v>597</v>
      </c>
      <c r="D26" s="49">
        <v>1019</v>
      </c>
      <c r="E26" s="58">
        <v>48999</v>
      </c>
      <c r="F26" s="59">
        <v>45500</v>
      </c>
    </row>
    <row r="27" spans="1:6" ht="20.100000000000001" customHeight="1" x14ac:dyDescent="0.25">
      <c r="A27" s="52"/>
      <c r="B27" s="42">
        <v>540</v>
      </c>
      <c r="C27" s="21" t="s">
        <v>598</v>
      </c>
      <c r="D27" s="49">
        <v>1020</v>
      </c>
      <c r="E27" s="58">
        <v>102000</v>
      </c>
      <c r="F27" s="59">
        <v>96000</v>
      </c>
    </row>
    <row r="28" spans="1:6" ht="25.5" customHeight="1" x14ac:dyDescent="0.25">
      <c r="A28" s="52"/>
      <c r="B28" s="42" t="s">
        <v>599</v>
      </c>
      <c r="C28" s="21" t="s">
        <v>600</v>
      </c>
      <c r="D28" s="49">
        <v>1021</v>
      </c>
      <c r="E28" s="58"/>
      <c r="F28" s="59"/>
    </row>
    <row r="29" spans="1:6" ht="20.100000000000001" customHeight="1" x14ac:dyDescent="0.25">
      <c r="A29" s="52"/>
      <c r="B29" s="42">
        <v>53</v>
      </c>
      <c r="C29" s="21" t="s">
        <v>601</v>
      </c>
      <c r="D29" s="49">
        <v>1022</v>
      </c>
      <c r="E29" s="58">
        <v>95400</v>
      </c>
      <c r="F29" s="59">
        <v>57500</v>
      </c>
    </row>
    <row r="30" spans="1:6" ht="20.100000000000001" customHeight="1" x14ac:dyDescent="0.25">
      <c r="A30" s="52"/>
      <c r="B30" s="42" t="s">
        <v>602</v>
      </c>
      <c r="C30" s="21" t="s">
        <v>603</v>
      </c>
      <c r="D30" s="49">
        <v>1023</v>
      </c>
      <c r="E30" s="58">
        <v>2000</v>
      </c>
      <c r="F30" s="59">
        <v>2000</v>
      </c>
    </row>
    <row r="31" spans="1:6" ht="20.100000000000001" customHeight="1" x14ac:dyDescent="0.25">
      <c r="A31" s="52"/>
      <c r="B31" s="42">
        <v>55</v>
      </c>
      <c r="C31" s="21" t="s">
        <v>604</v>
      </c>
      <c r="D31" s="49">
        <v>1024</v>
      </c>
      <c r="E31" s="58">
        <v>33900</v>
      </c>
      <c r="F31" s="59">
        <v>30900</v>
      </c>
    </row>
    <row r="32" spans="1:6" ht="20.100000000000001" customHeight="1" x14ac:dyDescent="0.25">
      <c r="A32" s="52"/>
      <c r="B32" s="42"/>
      <c r="C32" s="15" t="s">
        <v>605</v>
      </c>
      <c r="D32" s="49">
        <v>1025</v>
      </c>
      <c r="E32" s="58">
        <f>E7-E20</f>
        <v>5501</v>
      </c>
      <c r="F32" s="58">
        <f>F7-F20</f>
        <v>3259</v>
      </c>
    </row>
    <row r="33" spans="1:6" ht="20.100000000000001" customHeight="1" x14ac:dyDescent="0.25">
      <c r="A33" s="52"/>
      <c r="B33" s="42"/>
      <c r="C33" s="15" t="s">
        <v>606</v>
      </c>
      <c r="D33" s="49">
        <v>1026</v>
      </c>
      <c r="E33" s="58"/>
      <c r="F33" s="59"/>
    </row>
    <row r="34" spans="1:6" ht="20.100000000000001" customHeight="1" x14ac:dyDescent="0.25">
      <c r="A34" s="52"/>
      <c r="B34" s="754"/>
      <c r="C34" s="17" t="s">
        <v>607</v>
      </c>
      <c r="D34" s="755">
        <v>1027</v>
      </c>
      <c r="E34" s="752">
        <f>E36+E37+E38+E39</f>
        <v>12600</v>
      </c>
      <c r="F34" s="752">
        <f>F36+F37+F38+F39</f>
        <v>12000</v>
      </c>
    </row>
    <row r="35" spans="1:6" ht="14.25" customHeight="1" x14ac:dyDescent="0.25">
      <c r="A35" s="52"/>
      <c r="B35" s="754"/>
      <c r="C35" s="18" t="s">
        <v>608</v>
      </c>
      <c r="D35" s="755"/>
      <c r="E35" s="753"/>
      <c r="F35" s="753"/>
    </row>
    <row r="36" spans="1:6" ht="24" customHeight="1" x14ac:dyDescent="0.25">
      <c r="A36" s="52"/>
      <c r="B36" s="42" t="s">
        <v>609</v>
      </c>
      <c r="C36" s="21" t="s">
        <v>610</v>
      </c>
      <c r="D36" s="49">
        <v>1028</v>
      </c>
      <c r="E36" s="58"/>
      <c r="F36" s="59"/>
    </row>
    <row r="37" spans="1:6" ht="20.100000000000001" customHeight="1" x14ac:dyDescent="0.25">
      <c r="A37" s="52"/>
      <c r="B37" s="42">
        <v>662</v>
      </c>
      <c r="C37" s="21" t="s">
        <v>611</v>
      </c>
      <c r="D37" s="49">
        <v>1029</v>
      </c>
      <c r="E37" s="58">
        <v>5300</v>
      </c>
      <c r="F37" s="59">
        <v>7000</v>
      </c>
    </row>
    <row r="38" spans="1:6" ht="20.100000000000001" customHeight="1" x14ac:dyDescent="0.25">
      <c r="A38" s="52"/>
      <c r="B38" s="42" t="s">
        <v>109</v>
      </c>
      <c r="C38" s="21" t="s">
        <v>612</v>
      </c>
      <c r="D38" s="49">
        <v>1030</v>
      </c>
      <c r="E38" s="58"/>
      <c r="F38" s="59"/>
    </row>
    <row r="39" spans="1:6" ht="20.100000000000001" customHeight="1" x14ac:dyDescent="0.25">
      <c r="A39" s="52"/>
      <c r="B39" s="42" t="s">
        <v>613</v>
      </c>
      <c r="C39" s="21" t="s">
        <v>614</v>
      </c>
      <c r="D39" s="49">
        <v>1031</v>
      </c>
      <c r="E39" s="58">
        <v>7300</v>
      </c>
      <c r="F39" s="59">
        <v>5000</v>
      </c>
    </row>
    <row r="40" spans="1:6" ht="20.100000000000001" customHeight="1" x14ac:dyDescent="0.25">
      <c r="A40" s="52"/>
      <c r="B40" s="754"/>
      <c r="C40" s="17" t="s">
        <v>615</v>
      </c>
      <c r="D40" s="755">
        <v>1032</v>
      </c>
      <c r="E40" s="752">
        <f>E42+E43+E44+E45</f>
        <v>9000</v>
      </c>
      <c r="F40" s="752">
        <f>F42+F43+F44+F45</f>
        <v>8700</v>
      </c>
    </row>
    <row r="41" spans="1:6" ht="20.100000000000001" customHeight="1" x14ac:dyDescent="0.25">
      <c r="A41" s="52"/>
      <c r="B41" s="754"/>
      <c r="C41" s="18" t="s">
        <v>616</v>
      </c>
      <c r="D41" s="755"/>
      <c r="E41" s="753"/>
      <c r="F41" s="753"/>
    </row>
    <row r="42" spans="1:6" ht="27.75" customHeight="1" x14ac:dyDescent="0.25">
      <c r="A42" s="52"/>
      <c r="B42" s="42" t="s">
        <v>617</v>
      </c>
      <c r="C42" s="21" t="s">
        <v>618</v>
      </c>
      <c r="D42" s="49">
        <v>1033</v>
      </c>
      <c r="E42" s="58"/>
      <c r="F42" s="59"/>
    </row>
    <row r="43" spans="1:6" ht="20.100000000000001" customHeight="1" x14ac:dyDescent="0.25">
      <c r="A43" s="52"/>
      <c r="B43" s="42">
        <v>562</v>
      </c>
      <c r="C43" s="21" t="s">
        <v>619</v>
      </c>
      <c r="D43" s="49">
        <v>1034</v>
      </c>
      <c r="E43" s="58">
        <v>8500</v>
      </c>
      <c r="F43" s="59">
        <v>8200</v>
      </c>
    </row>
    <row r="44" spans="1:6" ht="20.100000000000001" customHeight="1" x14ac:dyDescent="0.25">
      <c r="A44" s="52"/>
      <c r="B44" s="42" t="s">
        <v>134</v>
      </c>
      <c r="C44" s="21" t="s">
        <v>620</v>
      </c>
      <c r="D44" s="49">
        <v>1035</v>
      </c>
      <c r="E44" s="58"/>
      <c r="F44" s="59"/>
    </row>
    <row r="45" spans="1:6" ht="20.100000000000001" customHeight="1" x14ac:dyDescent="0.25">
      <c r="A45" s="52"/>
      <c r="B45" s="42" t="s">
        <v>621</v>
      </c>
      <c r="C45" s="21" t="s">
        <v>622</v>
      </c>
      <c r="D45" s="49">
        <v>1036</v>
      </c>
      <c r="E45" s="58">
        <v>500</v>
      </c>
      <c r="F45" s="59">
        <v>500</v>
      </c>
    </row>
    <row r="46" spans="1:6" ht="20.100000000000001" customHeight="1" x14ac:dyDescent="0.25">
      <c r="A46" s="52"/>
      <c r="B46" s="42"/>
      <c r="C46" s="15" t="s">
        <v>623</v>
      </c>
      <c r="D46" s="49">
        <v>1037</v>
      </c>
      <c r="E46" s="58">
        <f>E34-E40</f>
        <v>3600</v>
      </c>
      <c r="F46" s="58">
        <f>F34-F40</f>
        <v>3300</v>
      </c>
    </row>
    <row r="47" spans="1:6" ht="20.100000000000001" customHeight="1" x14ac:dyDescent="0.25">
      <c r="A47" s="52"/>
      <c r="B47" s="42"/>
      <c r="C47" s="15" t="s">
        <v>624</v>
      </c>
      <c r="D47" s="49">
        <v>1038</v>
      </c>
      <c r="E47" s="58"/>
      <c r="F47" s="59"/>
    </row>
    <row r="48" spans="1:6" ht="34.5" customHeight="1" x14ac:dyDescent="0.25">
      <c r="A48" s="52"/>
      <c r="B48" s="42" t="s">
        <v>625</v>
      </c>
      <c r="C48" s="15" t="s">
        <v>626</v>
      </c>
      <c r="D48" s="49">
        <v>1039</v>
      </c>
      <c r="E48" s="58"/>
      <c r="F48" s="59"/>
    </row>
    <row r="49" spans="1:6" ht="35.25" customHeight="1" x14ac:dyDescent="0.25">
      <c r="A49" s="52"/>
      <c r="B49" s="42" t="s">
        <v>627</v>
      </c>
      <c r="C49" s="15" t="s">
        <v>628</v>
      </c>
      <c r="D49" s="49">
        <v>1040</v>
      </c>
      <c r="E49" s="58">
        <v>4000</v>
      </c>
      <c r="F49" s="59">
        <v>4000</v>
      </c>
    </row>
    <row r="50" spans="1:6" ht="20.100000000000001" customHeight="1" x14ac:dyDescent="0.25">
      <c r="A50" s="52"/>
      <c r="B50" s="42">
        <v>67</v>
      </c>
      <c r="C50" s="15" t="s">
        <v>629</v>
      </c>
      <c r="D50" s="49">
        <v>1041</v>
      </c>
      <c r="E50" s="58">
        <v>7200</v>
      </c>
      <c r="F50" s="59">
        <v>7000</v>
      </c>
    </row>
    <row r="51" spans="1:6" ht="20.100000000000001" customHeight="1" x14ac:dyDescent="0.25">
      <c r="A51" s="52"/>
      <c r="B51" s="42">
        <v>57</v>
      </c>
      <c r="C51" s="15" t="s">
        <v>630</v>
      </c>
      <c r="D51" s="49">
        <v>1042</v>
      </c>
      <c r="E51" s="58">
        <v>5100</v>
      </c>
      <c r="F51" s="59">
        <v>7200</v>
      </c>
    </row>
    <row r="52" spans="1:6" ht="20.100000000000001" customHeight="1" x14ac:dyDescent="0.25">
      <c r="A52" s="52"/>
      <c r="B52" s="754"/>
      <c r="C52" s="17" t="s">
        <v>631</v>
      </c>
      <c r="D52" s="755">
        <v>1043</v>
      </c>
      <c r="E52" s="752">
        <f>E7+E34+E48+E50</f>
        <v>1079700</v>
      </c>
      <c r="F52" s="752">
        <f>F7+F34+F48+F50</f>
        <v>864000</v>
      </c>
    </row>
    <row r="53" spans="1:6" ht="12" customHeight="1" x14ac:dyDescent="0.25">
      <c r="A53" s="52"/>
      <c r="B53" s="754"/>
      <c r="C53" s="18" t="s">
        <v>632</v>
      </c>
      <c r="D53" s="755"/>
      <c r="E53" s="753"/>
      <c r="F53" s="753"/>
    </row>
    <row r="54" spans="1:6" ht="20.100000000000001" customHeight="1" x14ac:dyDescent="0.25">
      <c r="A54" s="52"/>
      <c r="B54" s="754"/>
      <c r="C54" s="17" t="s">
        <v>633</v>
      </c>
      <c r="D54" s="755">
        <v>1044</v>
      </c>
      <c r="E54" s="752">
        <f>E20+E40+E49+E51</f>
        <v>1072499</v>
      </c>
      <c r="F54" s="752">
        <f>F20+F40+F49+F51</f>
        <v>861641</v>
      </c>
    </row>
    <row r="55" spans="1:6" ht="13.5" customHeight="1" x14ac:dyDescent="0.25">
      <c r="A55" s="52"/>
      <c r="B55" s="754"/>
      <c r="C55" s="18" t="s">
        <v>634</v>
      </c>
      <c r="D55" s="755"/>
      <c r="E55" s="753"/>
      <c r="F55" s="753"/>
    </row>
    <row r="56" spans="1:6" ht="20.100000000000001" customHeight="1" x14ac:dyDescent="0.25">
      <c r="A56" s="52"/>
      <c r="B56" s="42"/>
      <c r="C56" s="15" t="s">
        <v>635</v>
      </c>
      <c r="D56" s="49">
        <v>1045</v>
      </c>
      <c r="E56" s="58">
        <f>E52-E54</f>
        <v>7201</v>
      </c>
      <c r="F56" s="58">
        <f>F52-F54</f>
        <v>2359</v>
      </c>
    </row>
    <row r="57" spans="1:6" ht="20.100000000000001" customHeight="1" x14ac:dyDescent="0.25">
      <c r="A57" s="52"/>
      <c r="B57" s="42"/>
      <c r="C57" s="15" t="s">
        <v>636</v>
      </c>
      <c r="D57" s="49">
        <v>1046</v>
      </c>
      <c r="E57" s="58"/>
      <c r="F57" s="59"/>
    </row>
    <row r="58" spans="1:6" ht="41.25" customHeight="1" x14ac:dyDescent="0.25">
      <c r="A58" s="52"/>
      <c r="B58" s="42" t="s">
        <v>135</v>
      </c>
      <c r="C58" s="15" t="s">
        <v>637</v>
      </c>
      <c r="D58" s="49">
        <v>1047</v>
      </c>
      <c r="E58" s="58"/>
      <c r="F58" s="59"/>
    </row>
    <row r="59" spans="1:6" ht="45" customHeight="1" x14ac:dyDescent="0.25">
      <c r="A59" s="52"/>
      <c r="B59" s="42" t="s">
        <v>638</v>
      </c>
      <c r="C59" s="15" t="s">
        <v>639</v>
      </c>
      <c r="D59" s="49">
        <v>1048</v>
      </c>
      <c r="E59" s="58"/>
      <c r="F59" s="59"/>
    </row>
    <row r="60" spans="1:6" ht="20.100000000000001" customHeight="1" x14ac:dyDescent="0.25">
      <c r="A60" s="52"/>
      <c r="B60" s="754"/>
      <c r="C60" s="17" t="s">
        <v>640</v>
      </c>
      <c r="D60" s="755">
        <v>1049</v>
      </c>
      <c r="E60" s="752">
        <f>E56-E57+E58-E59</f>
        <v>7201</v>
      </c>
      <c r="F60" s="752">
        <f>F56-F57+F58-F59</f>
        <v>2359</v>
      </c>
    </row>
    <row r="61" spans="1:6" ht="12.75" customHeight="1" x14ac:dyDescent="0.25">
      <c r="A61" s="52"/>
      <c r="B61" s="754"/>
      <c r="C61" s="18" t="s">
        <v>641</v>
      </c>
      <c r="D61" s="755"/>
      <c r="E61" s="753"/>
      <c r="F61" s="753"/>
    </row>
    <row r="62" spans="1:6" ht="20.100000000000001" customHeight="1" x14ac:dyDescent="0.25">
      <c r="A62" s="52"/>
      <c r="B62" s="754"/>
      <c r="C62" s="17" t="s">
        <v>642</v>
      </c>
      <c r="D62" s="755">
        <v>1050</v>
      </c>
      <c r="E62" s="752"/>
      <c r="F62" s="761"/>
    </row>
    <row r="63" spans="1:6" ht="14.25" customHeight="1" x14ac:dyDescent="0.25">
      <c r="A63" s="52"/>
      <c r="B63" s="754"/>
      <c r="C63" s="18" t="s">
        <v>643</v>
      </c>
      <c r="D63" s="755"/>
      <c r="E63" s="753"/>
      <c r="F63" s="762"/>
    </row>
    <row r="64" spans="1:6" ht="20.100000000000001" customHeight="1" x14ac:dyDescent="0.25">
      <c r="A64" s="52"/>
      <c r="B64" s="42"/>
      <c r="C64" s="15" t="s">
        <v>644</v>
      </c>
      <c r="D64" s="49"/>
      <c r="E64" s="58"/>
      <c r="F64" s="59"/>
    </row>
    <row r="65" spans="1:6" ht="20.100000000000001" customHeight="1" x14ac:dyDescent="0.25">
      <c r="A65" s="52"/>
      <c r="B65" s="42">
        <v>721</v>
      </c>
      <c r="C65" s="21" t="s">
        <v>645</v>
      </c>
      <c r="D65" s="49">
        <v>1051</v>
      </c>
      <c r="E65" s="58">
        <v>1080</v>
      </c>
      <c r="F65" s="59">
        <v>354</v>
      </c>
    </row>
    <row r="66" spans="1:6" ht="20.100000000000001" customHeight="1" x14ac:dyDescent="0.25">
      <c r="A66" s="52"/>
      <c r="B66" s="42" t="s">
        <v>660</v>
      </c>
      <c r="C66" s="21" t="s">
        <v>646</v>
      </c>
      <c r="D66" s="49">
        <v>1052</v>
      </c>
      <c r="E66" s="58"/>
      <c r="F66" s="59"/>
    </row>
    <row r="67" spans="1:6" ht="20.100000000000001" customHeight="1" x14ac:dyDescent="0.25">
      <c r="A67" s="52"/>
      <c r="B67" s="42" t="s">
        <v>661</v>
      </c>
      <c r="C67" s="21" t="s">
        <v>647</v>
      </c>
      <c r="D67" s="49">
        <v>1053</v>
      </c>
      <c r="E67" s="58"/>
      <c r="F67" s="59"/>
    </row>
    <row r="68" spans="1:6" ht="20.100000000000001" customHeight="1" x14ac:dyDescent="0.25">
      <c r="A68" s="52"/>
      <c r="B68" s="42">
        <v>723</v>
      </c>
      <c r="C68" s="15" t="s">
        <v>648</v>
      </c>
      <c r="D68" s="49">
        <v>1054</v>
      </c>
      <c r="E68" s="58"/>
      <c r="F68" s="59"/>
    </row>
    <row r="69" spans="1:6" ht="20.100000000000001" customHeight="1" x14ac:dyDescent="0.25">
      <c r="A69" s="52"/>
      <c r="B69" s="754"/>
      <c r="C69" s="17" t="s">
        <v>649</v>
      </c>
      <c r="D69" s="755">
        <v>1055</v>
      </c>
      <c r="E69" s="752">
        <f>E60-E62-E65-E66+E67-E68</f>
        <v>6121</v>
      </c>
      <c r="F69" s="752">
        <f>F60-F62-F65-F66+F67-F68</f>
        <v>2005</v>
      </c>
    </row>
    <row r="70" spans="1:6" ht="14.25" customHeight="1" x14ac:dyDescent="0.25">
      <c r="A70" s="52"/>
      <c r="B70" s="754"/>
      <c r="C70" s="18" t="s">
        <v>650</v>
      </c>
      <c r="D70" s="755"/>
      <c r="E70" s="753"/>
      <c r="F70" s="753"/>
    </row>
    <row r="71" spans="1:6" ht="20.100000000000001" customHeight="1" x14ac:dyDescent="0.25">
      <c r="A71" s="52"/>
      <c r="B71" s="754"/>
      <c r="C71" s="17" t="s">
        <v>651</v>
      </c>
      <c r="D71" s="755">
        <v>1056</v>
      </c>
      <c r="E71" s="752"/>
      <c r="F71" s="761"/>
    </row>
    <row r="72" spans="1:6" ht="14.25" customHeight="1" x14ac:dyDescent="0.25">
      <c r="A72" s="52"/>
      <c r="B72" s="754"/>
      <c r="C72" s="18" t="s">
        <v>652</v>
      </c>
      <c r="D72" s="755"/>
      <c r="E72" s="753"/>
      <c r="F72" s="762"/>
    </row>
    <row r="73" spans="1:6" ht="20.100000000000001" customHeight="1" x14ac:dyDescent="0.25">
      <c r="A73" s="52"/>
      <c r="B73" s="42"/>
      <c r="C73" s="21" t="s">
        <v>653</v>
      </c>
      <c r="D73" s="49">
        <v>1057</v>
      </c>
      <c r="E73" s="58"/>
      <c r="F73" s="59"/>
    </row>
    <row r="74" spans="1:6" ht="20.100000000000001" customHeight="1" x14ac:dyDescent="0.25">
      <c r="A74" s="52"/>
      <c r="B74" s="42"/>
      <c r="C74" s="21" t="s">
        <v>787</v>
      </c>
      <c r="D74" s="49">
        <v>1058</v>
      </c>
      <c r="E74" s="58"/>
      <c r="F74" s="59"/>
    </row>
    <row r="75" spans="1:6" ht="20.100000000000001" customHeight="1" x14ac:dyDescent="0.25">
      <c r="A75" s="52"/>
      <c r="B75" s="42"/>
      <c r="C75" s="21" t="s">
        <v>654</v>
      </c>
      <c r="D75" s="49">
        <v>1059</v>
      </c>
      <c r="E75" s="58"/>
      <c r="F75" s="59"/>
    </row>
    <row r="76" spans="1:6" ht="20.100000000000001" customHeight="1" x14ac:dyDescent="0.25">
      <c r="A76" s="52"/>
      <c r="B76" s="42"/>
      <c r="C76" s="21" t="s">
        <v>655</v>
      </c>
      <c r="D76" s="49">
        <v>1060</v>
      </c>
      <c r="E76" s="58"/>
      <c r="F76" s="59"/>
    </row>
    <row r="77" spans="1:6" ht="20.100000000000001" customHeight="1" x14ac:dyDescent="0.25">
      <c r="A77" s="52"/>
      <c r="B77" s="42"/>
      <c r="C77" s="21" t="s">
        <v>656</v>
      </c>
      <c r="D77" s="49"/>
      <c r="E77" s="58"/>
      <c r="F77" s="59"/>
    </row>
    <row r="78" spans="1:6" ht="20.100000000000001" customHeight="1" x14ac:dyDescent="0.25">
      <c r="A78" s="52"/>
      <c r="B78" s="42"/>
      <c r="C78" s="21" t="s">
        <v>657</v>
      </c>
      <c r="D78" s="49">
        <v>1061</v>
      </c>
      <c r="E78" s="58"/>
      <c r="F78" s="59"/>
    </row>
    <row r="79" spans="1:6" ht="20.100000000000001" customHeight="1" thickBot="1" x14ac:dyDescent="0.3">
      <c r="A79" s="52"/>
      <c r="B79" s="44"/>
      <c r="C79" s="50" t="s">
        <v>658</v>
      </c>
      <c r="D79" s="51">
        <v>1062</v>
      </c>
      <c r="E79" s="60"/>
      <c r="F79" s="61"/>
    </row>
    <row r="80" spans="1:6" x14ac:dyDescent="0.25">
      <c r="B80" s="2"/>
    </row>
  </sheetData>
  <mergeCells count="38">
    <mergeCell ref="E40:E41"/>
    <mergeCell ref="F40:F41"/>
    <mergeCell ref="B40:B41"/>
    <mergeCell ref="D40:D41"/>
    <mergeCell ref="B52:B53"/>
    <mergeCell ref="D52:D53"/>
    <mergeCell ref="E52:E53"/>
    <mergeCell ref="F52:F53"/>
    <mergeCell ref="E71:E72"/>
    <mergeCell ref="F71:F72"/>
    <mergeCell ref="E62:E63"/>
    <mergeCell ref="F62:F63"/>
    <mergeCell ref="B62:B63"/>
    <mergeCell ref="D62:D63"/>
    <mergeCell ref="E69:E70"/>
    <mergeCell ref="F69:F70"/>
    <mergeCell ref="B71:B72"/>
    <mergeCell ref="D71:D72"/>
    <mergeCell ref="B2:F2"/>
    <mergeCell ref="B3:F3"/>
    <mergeCell ref="E34:E35"/>
    <mergeCell ref="F34:F35"/>
    <mergeCell ref="B7:B8"/>
    <mergeCell ref="D7:D8"/>
    <mergeCell ref="E7:E8"/>
    <mergeCell ref="F7:F8"/>
    <mergeCell ref="B34:B35"/>
    <mergeCell ref="D34:D35"/>
    <mergeCell ref="E54:E55"/>
    <mergeCell ref="F54:F55"/>
    <mergeCell ref="E60:E61"/>
    <mergeCell ref="F60:F61"/>
    <mergeCell ref="B69:B70"/>
    <mergeCell ref="D69:D70"/>
    <mergeCell ref="B54:B55"/>
    <mergeCell ref="D54:D55"/>
    <mergeCell ref="B60:B61"/>
    <mergeCell ref="D60:D61"/>
  </mergeCells>
  <pageMargins left="0.31496062992125984" right="0.31496062992125984" top="0.74803149606299213" bottom="0.74803149606299213" header="0.31496062992125984" footer="0.31496062992125984"/>
  <pageSetup paperSize="9" scale="75" orientation="portrait" r:id="rId1"/>
  <rowBreaks count="1" manualBreakCount="1">
    <brk id="4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59999389629810485"/>
  </sheetPr>
  <dimension ref="B1:L51"/>
  <sheetViews>
    <sheetView showGridLines="0" zoomScale="115" zoomScaleNormal="115" workbookViewId="0">
      <selection activeCell="M33" sqref="M33"/>
    </sheetView>
  </sheetViews>
  <sheetFormatPr defaultColWidth="9.140625" defaultRowHeight="12.75" x14ac:dyDescent="0.2"/>
  <cols>
    <col min="1" max="1" width="3.7109375" style="575" customWidth="1"/>
    <col min="2" max="2" width="9.140625" style="575"/>
    <col min="3" max="13" width="12.7109375" style="575" customWidth="1"/>
    <col min="14" max="16384" width="9.140625" style="575"/>
  </cols>
  <sheetData>
    <row r="1" spans="2:12" x14ac:dyDescent="0.2">
      <c r="J1" s="41" t="s">
        <v>351</v>
      </c>
    </row>
    <row r="2" spans="2:12" ht="21.75" customHeight="1" x14ac:dyDescent="0.2">
      <c r="B2" s="748" t="s">
        <v>247</v>
      </c>
      <c r="C2" s="748"/>
      <c r="D2" s="748"/>
      <c r="E2" s="748"/>
      <c r="F2" s="748"/>
      <c r="G2" s="748"/>
      <c r="H2" s="748"/>
      <c r="I2" s="748"/>
      <c r="J2" s="748"/>
      <c r="K2" s="655"/>
      <c r="L2" s="655"/>
    </row>
    <row r="3" spans="2:12" ht="15" thickBot="1" x14ac:dyDescent="0.25">
      <c r="B3" s="193"/>
      <c r="C3" s="193"/>
      <c r="D3" s="193"/>
      <c r="E3" s="193"/>
      <c r="F3" s="193"/>
      <c r="G3" s="193"/>
      <c r="H3" s="193"/>
      <c r="I3" s="193"/>
      <c r="J3" s="576" t="s">
        <v>46</v>
      </c>
      <c r="K3" s="193"/>
      <c r="L3" s="342"/>
    </row>
    <row r="4" spans="2:12" ht="30" customHeight="1" x14ac:dyDescent="0.2">
      <c r="B4" s="967" t="s">
        <v>241</v>
      </c>
      <c r="C4" s="963" t="s">
        <v>833</v>
      </c>
      <c r="D4" s="817"/>
      <c r="E4" s="817"/>
      <c r="F4" s="818"/>
      <c r="G4" s="817" t="s">
        <v>834</v>
      </c>
      <c r="H4" s="817"/>
      <c r="I4" s="817"/>
      <c r="J4" s="818"/>
      <c r="K4" s="211"/>
      <c r="L4" s="211"/>
    </row>
    <row r="5" spans="2:12" ht="30" customHeight="1" thickBot="1" x14ac:dyDescent="0.25">
      <c r="B5" s="924"/>
      <c r="C5" s="690" t="s">
        <v>245</v>
      </c>
      <c r="D5" s="691" t="s">
        <v>202</v>
      </c>
      <c r="E5" s="691" t="s">
        <v>243</v>
      </c>
      <c r="F5" s="692" t="s">
        <v>244</v>
      </c>
      <c r="G5" s="690" t="s">
        <v>245</v>
      </c>
      <c r="H5" s="691" t="s">
        <v>202</v>
      </c>
      <c r="I5" s="691" t="s">
        <v>243</v>
      </c>
      <c r="J5" s="692" t="s">
        <v>244</v>
      </c>
      <c r="K5" s="659"/>
      <c r="L5" s="659"/>
    </row>
    <row r="6" spans="2:12" ht="15" thickBot="1" x14ac:dyDescent="0.25">
      <c r="B6" s="188"/>
      <c r="C6" s="661" t="s">
        <v>246</v>
      </c>
      <c r="D6" s="662">
        <v>1</v>
      </c>
      <c r="E6" s="662">
        <v>2</v>
      </c>
      <c r="F6" s="663">
        <v>3</v>
      </c>
      <c r="G6" s="661" t="s">
        <v>246</v>
      </c>
      <c r="H6" s="662">
        <v>1</v>
      </c>
      <c r="I6" s="662">
        <v>2</v>
      </c>
      <c r="J6" s="663">
        <v>3</v>
      </c>
      <c r="K6" s="659"/>
      <c r="L6" s="659"/>
    </row>
    <row r="7" spans="2:12" ht="14.25" x14ac:dyDescent="0.2">
      <c r="B7" s="664" t="s">
        <v>96</v>
      </c>
      <c r="C7" s="408">
        <f>D7+(E7*F7)</f>
        <v>0</v>
      </c>
      <c r="D7" s="99"/>
      <c r="E7" s="93"/>
      <c r="F7" s="104"/>
      <c r="G7" s="408">
        <f>H7+(I7*J7)</f>
        <v>0</v>
      </c>
      <c r="H7" s="99"/>
      <c r="I7" s="93"/>
      <c r="J7" s="104"/>
      <c r="K7" s="193"/>
      <c r="L7" s="193"/>
    </row>
    <row r="8" spans="2:12" ht="14.25" x14ac:dyDescent="0.2">
      <c r="B8" s="666" t="s">
        <v>97</v>
      </c>
      <c r="C8" s="408">
        <f t="shared" ref="C8:C18" si="0">D8+(E8*F8)</f>
        <v>0</v>
      </c>
      <c r="D8" s="80"/>
      <c r="E8" s="86"/>
      <c r="F8" s="87"/>
      <c r="G8" s="412">
        <f t="shared" ref="G8:G18" si="1">H8+(I8*J8)</f>
        <v>0</v>
      </c>
      <c r="H8" s="80"/>
      <c r="I8" s="86"/>
      <c r="J8" s="87"/>
      <c r="K8" s="193"/>
      <c r="L8" s="193"/>
    </row>
    <row r="9" spans="2:12" ht="14.25" x14ac:dyDescent="0.2">
      <c r="B9" s="666" t="s">
        <v>98</v>
      </c>
      <c r="C9" s="408">
        <f t="shared" si="0"/>
        <v>0</v>
      </c>
      <c r="D9" s="80"/>
      <c r="E9" s="86"/>
      <c r="F9" s="87"/>
      <c r="G9" s="412">
        <f t="shared" si="1"/>
        <v>0</v>
      </c>
      <c r="H9" s="80"/>
      <c r="I9" s="86"/>
      <c r="J9" s="87"/>
      <c r="K9" s="193"/>
      <c r="L9" s="193"/>
    </row>
    <row r="10" spans="2:12" ht="14.25" x14ac:dyDescent="0.2">
      <c r="B10" s="666" t="s">
        <v>99</v>
      </c>
      <c r="C10" s="408">
        <f t="shared" si="0"/>
        <v>0</v>
      </c>
      <c r="D10" s="80"/>
      <c r="E10" s="86"/>
      <c r="F10" s="87"/>
      <c r="G10" s="412">
        <f t="shared" si="1"/>
        <v>0</v>
      </c>
      <c r="H10" s="80"/>
      <c r="I10" s="86"/>
      <c r="J10" s="87"/>
      <c r="K10" s="193"/>
      <c r="L10" s="193"/>
    </row>
    <row r="11" spans="2:12" ht="14.25" x14ac:dyDescent="0.2">
      <c r="B11" s="666" t="s">
        <v>100</v>
      </c>
      <c r="C11" s="408">
        <f t="shared" si="0"/>
        <v>0</v>
      </c>
      <c r="D11" s="80"/>
      <c r="E11" s="86"/>
      <c r="F11" s="87"/>
      <c r="G11" s="412">
        <f t="shared" si="1"/>
        <v>0</v>
      </c>
      <c r="H11" s="80"/>
      <c r="I11" s="86"/>
      <c r="J11" s="87"/>
      <c r="K11" s="193"/>
      <c r="L11" s="193"/>
    </row>
    <row r="12" spans="2:12" ht="14.25" x14ac:dyDescent="0.2">
      <c r="B12" s="666" t="s">
        <v>101</v>
      </c>
      <c r="C12" s="408">
        <f t="shared" si="0"/>
        <v>0</v>
      </c>
      <c r="D12" s="80"/>
      <c r="E12" s="86"/>
      <c r="F12" s="87"/>
      <c r="G12" s="412">
        <f t="shared" si="1"/>
        <v>0</v>
      </c>
      <c r="H12" s="80"/>
      <c r="I12" s="86"/>
      <c r="J12" s="87"/>
      <c r="K12" s="193"/>
      <c r="L12" s="193"/>
    </row>
    <row r="13" spans="2:12" ht="14.25" x14ac:dyDescent="0.2">
      <c r="B13" s="666" t="s">
        <v>102</v>
      </c>
      <c r="C13" s="408">
        <f t="shared" si="0"/>
        <v>0</v>
      </c>
      <c r="D13" s="80"/>
      <c r="E13" s="86"/>
      <c r="F13" s="87"/>
      <c r="G13" s="412">
        <f t="shared" si="1"/>
        <v>0</v>
      </c>
      <c r="H13" s="80"/>
      <c r="I13" s="86"/>
      <c r="J13" s="87"/>
      <c r="K13" s="193"/>
      <c r="L13" s="193"/>
    </row>
    <row r="14" spans="2:12" ht="14.25" x14ac:dyDescent="0.2">
      <c r="B14" s="666" t="s">
        <v>103</v>
      </c>
      <c r="C14" s="408">
        <f t="shared" si="0"/>
        <v>0</v>
      </c>
      <c r="D14" s="80"/>
      <c r="E14" s="86"/>
      <c r="F14" s="87"/>
      <c r="G14" s="412">
        <f t="shared" si="1"/>
        <v>0</v>
      </c>
      <c r="H14" s="80"/>
      <c r="I14" s="86"/>
      <c r="J14" s="87"/>
      <c r="K14" s="193"/>
      <c r="L14" s="193"/>
    </row>
    <row r="15" spans="2:12" ht="14.25" x14ac:dyDescent="0.2">
      <c r="B15" s="666" t="s">
        <v>104</v>
      </c>
      <c r="C15" s="408">
        <f t="shared" si="0"/>
        <v>0</v>
      </c>
      <c r="D15" s="80"/>
      <c r="E15" s="86"/>
      <c r="F15" s="87"/>
      <c r="G15" s="412">
        <f t="shared" si="1"/>
        <v>0</v>
      </c>
      <c r="H15" s="80"/>
      <c r="I15" s="86"/>
      <c r="J15" s="87"/>
      <c r="K15" s="193"/>
      <c r="L15" s="193"/>
    </row>
    <row r="16" spans="2:12" ht="14.25" x14ac:dyDescent="0.2">
      <c r="B16" s="666" t="s">
        <v>105</v>
      </c>
      <c r="C16" s="408">
        <f t="shared" si="0"/>
        <v>0</v>
      </c>
      <c r="D16" s="80"/>
      <c r="E16" s="86"/>
      <c r="F16" s="87"/>
      <c r="G16" s="412">
        <f t="shared" si="1"/>
        <v>0</v>
      </c>
      <c r="H16" s="80"/>
      <c r="I16" s="86"/>
      <c r="J16" s="87"/>
      <c r="K16" s="193"/>
      <c r="L16" s="193"/>
    </row>
    <row r="17" spans="2:12" ht="14.25" x14ac:dyDescent="0.2">
      <c r="B17" s="666" t="s">
        <v>106</v>
      </c>
      <c r="C17" s="408">
        <f t="shared" si="0"/>
        <v>0</v>
      </c>
      <c r="D17" s="80"/>
      <c r="E17" s="86"/>
      <c r="F17" s="87"/>
      <c r="G17" s="412">
        <f t="shared" si="1"/>
        <v>0</v>
      </c>
      <c r="H17" s="80"/>
      <c r="I17" s="86"/>
      <c r="J17" s="87"/>
      <c r="K17" s="193"/>
      <c r="L17" s="193"/>
    </row>
    <row r="18" spans="2:12" ht="15" thickBot="1" x14ac:dyDescent="0.25">
      <c r="B18" s="667" t="s">
        <v>107</v>
      </c>
      <c r="C18" s="408">
        <f t="shared" si="0"/>
        <v>0</v>
      </c>
      <c r="D18" s="668"/>
      <c r="E18" s="88"/>
      <c r="F18" s="89"/>
      <c r="G18" s="418">
        <f t="shared" si="1"/>
        <v>0</v>
      </c>
      <c r="H18" s="668"/>
      <c r="I18" s="88"/>
      <c r="J18" s="89"/>
      <c r="K18" s="193"/>
      <c r="L18" s="193"/>
    </row>
    <row r="19" spans="2:12" ht="15" thickBot="1" x14ac:dyDescent="0.25">
      <c r="B19" s="669" t="s">
        <v>21</v>
      </c>
      <c r="C19" s="670">
        <f>SUM(C7:C18)</f>
        <v>0</v>
      </c>
      <c r="D19" s="671"/>
      <c r="E19" s="671"/>
      <c r="F19" s="672"/>
      <c r="G19" s="670">
        <f>SUM(G7:G18)</f>
        <v>0</v>
      </c>
      <c r="H19" s="671"/>
      <c r="I19" s="671"/>
      <c r="J19" s="672"/>
      <c r="K19" s="193"/>
      <c r="L19" s="193"/>
    </row>
    <row r="20" spans="2:12" ht="15" thickBot="1" x14ac:dyDescent="0.25">
      <c r="B20" s="673" t="s">
        <v>108</v>
      </c>
      <c r="C20" s="693"/>
      <c r="D20" s="694"/>
      <c r="E20" s="694"/>
      <c r="F20" s="695"/>
      <c r="G20" s="693"/>
      <c r="H20" s="694"/>
      <c r="I20" s="694"/>
      <c r="J20" s="695"/>
      <c r="K20" s="193"/>
      <c r="L20" s="193"/>
    </row>
    <row r="24" spans="2:12" ht="20.25" customHeight="1" x14ac:dyDescent="0.2">
      <c r="B24" s="748" t="s">
        <v>248</v>
      </c>
      <c r="C24" s="748"/>
      <c r="D24" s="748"/>
      <c r="E24" s="748"/>
      <c r="F24" s="748"/>
      <c r="G24" s="748"/>
      <c r="H24" s="748"/>
      <c r="I24" s="748"/>
      <c r="J24" s="748"/>
      <c r="K24" s="678"/>
      <c r="L24" s="678"/>
    </row>
    <row r="25" spans="2:12" ht="15" thickBot="1" x14ac:dyDescent="0.25">
      <c r="B25" s="679"/>
      <c r="C25" s="679"/>
      <c r="D25" s="679"/>
      <c r="E25" s="679"/>
      <c r="F25" s="679"/>
      <c r="G25" s="679"/>
      <c r="H25" s="193"/>
      <c r="I25" s="193"/>
      <c r="J25" s="576" t="s">
        <v>46</v>
      </c>
      <c r="K25" s="193"/>
      <c r="L25" s="342"/>
    </row>
    <row r="26" spans="2:12" ht="30" customHeight="1" x14ac:dyDescent="0.2">
      <c r="B26" s="914" t="s">
        <v>241</v>
      </c>
      <c r="C26" s="816" t="s">
        <v>835</v>
      </c>
      <c r="D26" s="817"/>
      <c r="E26" s="817"/>
      <c r="F26" s="818"/>
      <c r="G26" s="963" t="s">
        <v>836</v>
      </c>
      <c r="H26" s="817"/>
      <c r="I26" s="817"/>
      <c r="J26" s="818"/>
    </row>
    <row r="27" spans="2:12" ht="30" customHeight="1" thickBot="1" x14ac:dyDescent="0.25">
      <c r="B27" s="966"/>
      <c r="C27" s="691" t="s">
        <v>245</v>
      </c>
      <c r="D27" s="691" t="s">
        <v>202</v>
      </c>
      <c r="E27" s="691" t="s">
        <v>243</v>
      </c>
      <c r="F27" s="692" t="s">
        <v>244</v>
      </c>
      <c r="G27" s="690" t="s">
        <v>245</v>
      </c>
      <c r="H27" s="691" t="s">
        <v>202</v>
      </c>
      <c r="I27" s="691" t="s">
        <v>243</v>
      </c>
      <c r="J27" s="692" t="s">
        <v>244</v>
      </c>
    </row>
    <row r="28" spans="2:12" ht="15" thickBot="1" x14ac:dyDescent="0.25">
      <c r="B28" s="696"/>
      <c r="C28" s="662" t="s">
        <v>246</v>
      </c>
      <c r="D28" s="662">
        <v>1</v>
      </c>
      <c r="E28" s="662">
        <v>2</v>
      </c>
      <c r="F28" s="663">
        <v>3</v>
      </c>
      <c r="G28" s="661" t="s">
        <v>246</v>
      </c>
      <c r="H28" s="662">
        <v>1</v>
      </c>
      <c r="I28" s="662">
        <v>2</v>
      </c>
      <c r="J28" s="663">
        <v>3</v>
      </c>
    </row>
    <row r="29" spans="2:12" ht="14.25" x14ac:dyDescent="0.2">
      <c r="B29" s="681" t="s">
        <v>96</v>
      </c>
      <c r="C29" s="99">
        <f>D29+(E29*F29)</f>
        <v>0</v>
      </c>
      <c r="D29" s="99"/>
      <c r="E29" s="93"/>
      <c r="F29" s="104"/>
      <c r="G29" s="408">
        <f>H29+(I29*J29)</f>
        <v>0</v>
      </c>
      <c r="H29" s="99"/>
      <c r="I29" s="93"/>
      <c r="J29" s="104"/>
    </row>
    <row r="30" spans="2:12" ht="14.25" x14ac:dyDescent="0.2">
      <c r="B30" s="682" t="s">
        <v>97</v>
      </c>
      <c r="C30" s="80">
        <f t="shared" ref="C30:C40" si="2">D30+(E30*F30)</f>
        <v>0</v>
      </c>
      <c r="D30" s="80"/>
      <c r="E30" s="86"/>
      <c r="F30" s="86"/>
      <c r="G30" s="414">
        <f t="shared" ref="G30:G40" si="3">H30+(I30*J30)</f>
        <v>0</v>
      </c>
      <c r="H30" s="80"/>
      <c r="I30" s="86"/>
      <c r="J30" s="87"/>
    </row>
    <row r="31" spans="2:12" ht="14.25" x14ac:dyDescent="0.2">
      <c r="B31" s="682" t="s">
        <v>98</v>
      </c>
      <c r="C31" s="80">
        <f t="shared" si="2"/>
        <v>0</v>
      </c>
      <c r="D31" s="80"/>
      <c r="E31" s="86"/>
      <c r="F31" s="86"/>
      <c r="G31" s="414">
        <f t="shared" si="3"/>
        <v>0</v>
      </c>
      <c r="H31" s="80"/>
      <c r="I31" s="86"/>
      <c r="J31" s="87"/>
    </row>
    <row r="32" spans="2:12" ht="14.25" x14ac:dyDescent="0.2">
      <c r="B32" s="682" t="s">
        <v>99</v>
      </c>
      <c r="C32" s="80">
        <f t="shared" si="2"/>
        <v>0</v>
      </c>
      <c r="D32" s="80"/>
      <c r="E32" s="86"/>
      <c r="F32" s="86"/>
      <c r="G32" s="414">
        <f t="shared" si="3"/>
        <v>0</v>
      </c>
      <c r="H32" s="80"/>
      <c r="I32" s="86"/>
      <c r="J32" s="87"/>
    </row>
    <row r="33" spans="2:10" ht="14.25" x14ac:dyDescent="0.2">
      <c r="B33" s="682" t="s">
        <v>100</v>
      </c>
      <c r="C33" s="80">
        <f t="shared" si="2"/>
        <v>0</v>
      </c>
      <c r="D33" s="80"/>
      <c r="E33" s="86"/>
      <c r="F33" s="86"/>
      <c r="G33" s="414">
        <f t="shared" si="3"/>
        <v>0</v>
      </c>
      <c r="H33" s="80"/>
      <c r="I33" s="86"/>
      <c r="J33" s="87"/>
    </row>
    <row r="34" spans="2:10" ht="14.25" x14ac:dyDescent="0.2">
      <c r="B34" s="682" t="s">
        <v>101</v>
      </c>
      <c r="C34" s="80">
        <f t="shared" si="2"/>
        <v>0</v>
      </c>
      <c r="D34" s="80"/>
      <c r="E34" s="86"/>
      <c r="F34" s="86"/>
      <c r="G34" s="414">
        <f t="shared" si="3"/>
        <v>0</v>
      </c>
      <c r="H34" s="80"/>
      <c r="I34" s="86"/>
      <c r="J34" s="87"/>
    </row>
    <row r="35" spans="2:10" ht="14.25" x14ac:dyDescent="0.2">
      <c r="B35" s="682" t="s">
        <v>102</v>
      </c>
      <c r="C35" s="80">
        <f t="shared" si="2"/>
        <v>0</v>
      </c>
      <c r="D35" s="80"/>
      <c r="E35" s="86"/>
      <c r="F35" s="86"/>
      <c r="G35" s="414">
        <f t="shared" si="3"/>
        <v>0</v>
      </c>
      <c r="H35" s="80"/>
      <c r="I35" s="86"/>
      <c r="J35" s="87"/>
    </row>
    <row r="36" spans="2:10" ht="14.25" x14ac:dyDescent="0.2">
      <c r="B36" s="682" t="s">
        <v>103</v>
      </c>
      <c r="C36" s="80">
        <f t="shared" si="2"/>
        <v>0</v>
      </c>
      <c r="D36" s="80"/>
      <c r="E36" s="86"/>
      <c r="F36" s="86"/>
      <c r="G36" s="414">
        <f t="shared" si="3"/>
        <v>0</v>
      </c>
      <c r="H36" s="80"/>
      <c r="I36" s="86"/>
      <c r="J36" s="87"/>
    </row>
    <row r="37" spans="2:10" ht="14.25" x14ac:dyDescent="0.2">
      <c r="B37" s="682" t="s">
        <v>104</v>
      </c>
      <c r="C37" s="80">
        <f t="shared" si="2"/>
        <v>0</v>
      </c>
      <c r="D37" s="80"/>
      <c r="E37" s="86"/>
      <c r="F37" s="86"/>
      <c r="G37" s="414">
        <f t="shared" si="3"/>
        <v>0</v>
      </c>
      <c r="H37" s="80"/>
      <c r="I37" s="86"/>
      <c r="J37" s="87"/>
    </row>
    <row r="38" spans="2:10" ht="14.25" x14ac:dyDescent="0.2">
      <c r="B38" s="682" t="s">
        <v>105</v>
      </c>
      <c r="C38" s="80">
        <f t="shared" si="2"/>
        <v>0</v>
      </c>
      <c r="D38" s="80"/>
      <c r="E38" s="86"/>
      <c r="F38" s="86"/>
      <c r="G38" s="414">
        <f t="shared" si="3"/>
        <v>0</v>
      </c>
      <c r="H38" s="80"/>
      <c r="I38" s="86"/>
      <c r="J38" s="87"/>
    </row>
    <row r="39" spans="2:10" ht="14.25" x14ac:dyDescent="0.2">
      <c r="B39" s="682" t="s">
        <v>106</v>
      </c>
      <c r="C39" s="80">
        <f t="shared" si="2"/>
        <v>0</v>
      </c>
      <c r="D39" s="80"/>
      <c r="E39" s="86"/>
      <c r="F39" s="86"/>
      <c r="G39" s="414">
        <f t="shared" si="3"/>
        <v>0</v>
      </c>
      <c r="H39" s="80"/>
      <c r="I39" s="86"/>
      <c r="J39" s="87"/>
    </row>
    <row r="40" spans="2:10" ht="15" thickBot="1" x14ac:dyDescent="0.25">
      <c r="B40" s="683" t="s">
        <v>107</v>
      </c>
      <c r="C40" s="668">
        <f t="shared" si="2"/>
        <v>0</v>
      </c>
      <c r="D40" s="668"/>
      <c r="E40" s="88"/>
      <c r="F40" s="88"/>
      <c r="G40" s="427">
        <f t="shared" si="3"/>
        <v>0</v>
      </c>
      <c r="H40" s="668"/>
      <c r="I40" s="88"/>
      <c r="J40" s="89"/>
    </row>
    <row r="41" spans="2:10" ht="13.5" thickBot="1" x14ac:dyDescent="0.25">
      <c r="B41" s="684" t="s">
        <v>21</v>
      </c>
      <c r="C41" s="671">
        <f>SUM(C29:C40)</f>
        <v>0</v>
      </c>
      <c r="D41" s="671"/>
      <c r="E41" s="671"/>
      <c r="F41" s="671"/>
      <c r="G41" s="685">
        <f>SUM(G29:G40)</f>
        <v>0</v>
      </c>
      <c r="H41" s="671"/>
      <c r="I41" s="671"/>
      <c r="J41" s="672"/>
    </row>
    <row r="42" spans="2:10" ht="13.5" thickBot="1" x14ac:dyDescent="0.25">
      <c r="B42" s="686" t="s">
        <v>108</v>
      </c>
      <c r="C42" s="694"/>
      <c r="D42" s="694"/>
      <c r="E42" s="694"/>
      <c r="F42" s="694"/>
      <c r="G42" s="697"/>
      <c r="H42" s="694"/>
      <c r="I42" s="694"/>
      <c r="J42" s="695"/>
    </row>
    <row r="51" spans="11:11" x14ac:dyDescent="0.2">
      <c r="K51" s="575" t="s">
        <v>348</v>
      </c>
    </row>
  </sheetData>
  <mergeCells count="8">
    <mergeCell ref="B26:B27"/>
    <mergeCell ref="B2:J2"/>
    <mergeCell ref="C4:F4"/>
    <mergeCell ref="G4:J4"/>
    <mergeCell ref="B4:B5"/>
    <mergeCell ref="C26:F26"/>
    <mergeCell ref="G26:J26"/>
    <mergeCell ref="B24:J24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scale="85" orientation="portrait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59999389629810485"/>
  </sheetPr>
  <dimension ref="A2:U26"/>
  <sheetViews>
    <sheetView showGridLines="0" topLeftCell="C1" zoomScale="85" zoomScaleNormal="85" workbookViewId="0">
      <selection activeCell="Q35" sqref="Q35"/>
    </sheetView>
  </sheetViews>
  <sheetFormatPr defaultColWidth="9.140625" defaultRowHeight="15" x14ac:dyDescent="0.2"/>
  <cols>
    <col min="1" max="1" width="9.140625" style="482"/>
    <col min="2" max="2" width="29.7109375" style="482" customWidth="1"/>
    <col min="3" max="3" width="30.28515625" style="482" customWidth="1"/>
    <col min="4" max="4" width="16" style="482" customWidth="1"/>
    <col min="5" max="5" width="13" style="482" customWidth="1"/>
    <col min="6" max="6" width="25.28515625" style="482" customWidth="1"/>
    <col min="7" max="7" width="25.140625" style="482" customWidth="1"/>
    <col min="8" max="13" width="13.7109375" style="482" customWidth="1"/>
    <col min="14" max="17" width="25.140625" style="482" customWidth="1"/>
    <col min="18" max="21" width="12.28515625" style="482" customWidth="1"/>
    <col min="22" max="16384" width="9.140625" style="482"/>
  </cols>
  <sheetData>
    <row r="2" spans="1:21" ht="15.75" x14ac:dyDescent="0.25">
      <c r="B2" s="482">
        <v>117.2157</v>
      </c>
      <c r="Q2" s="483" t="s">
        <v>352</v>
      </c>
      <c r="U2" s="484"/>
    </row>
    <row r="4" spans="1:21" ht="15.75" x14ac:dyDescent="0.25">
      <c r="A4" s="485"/>
    </row>
    <row r="5" spans="1:21" ht="15.75" x14ac:dyDescent="0.25">
      <c r="A5" s="485"/>
      <c r="B5" s="973" t="s">
        <v>259</v>
      </c>
      <c r="C5" s="973"/>
      <c r="D5" s="973"/>
      <c r="E5" s="973"/>
      <c r="F5" s="973"/>
      <c r="G5" s="973"/>
      <c r="H5" s="973"/>
      <c r="I5" s="973"/>
      <c r="J5" s="973"/>
      <c r="K5" s="973"/>
      <c r="L5" s="973"/>
      <c r="M5" s="973"/>
      <c r="N5" s="973"/>
      <c r="O5" s="973"/>
      <c r="P5" s="973"/>
      <c r="Q5" s="973"/>
      <c r="R5" s="485"/>
      <c r="S5" s="485"/>
      <c r="T5" s="485"/>
      <c r="U5" s="485"/>
    </row>
    <row r="6" spans="1:21" ht="16.5" thickBot="1" x14ac:dyDescent="0.3">
      <c r="D6" s="485"/>
      <c r="E6" s="485"/>
      <c r="F6" s="485"/>
      <c r="G6" s="485"/>
      <c r="Q6" s="484"/>
    </row>
    <row r="7" spans="1:21" ht="35.25" customHeight="1" x14ac:dyDescent="0.2">
      <c r="B7" s="978" t="s">
        <v>260</v>
      </c>
      <c r="C7" s="980" t="s">
        <v>261</v>
      </c>
      <c r="D7" s="971" t="s">
        <v>262</v>
      </c>
      <c r="E7" s="486" t="s">
        <v>263</v>
      </c>
      <c r="F7" s="971" t="s">
        <v>804</v>
      </c>
      <c r="G7" s="971" t="s">
        <v>837</v>
      </c>
      <c r="H7" s="971" t="s">
        <v>264</v>
      </c>
      <c r="I7" s="971" t="s">
        <v>265</v>
      </c>
      <c r="J7" s="971" t="s">
        <v>266</v>
      </c>
      <c r="K7" s="971" t="s">
        <v>267</v>
      </c>
      <c r="L7" s="971" t="s">
        <v>268</v>
      </c>
      <c r="M7" s="971" t="s">
        <v>269</v>
      </c>
      <c r="N7" s="982" t="s">
        <v>838</v>
      </c>
      <c r="O7" s="983"/>
      <c r="P7" s="974" t="s">
        <v>839</v>
      </c>
      <c r="Q7" s="976" t="s">
        <v>840</v>
      </c>
    </row>
    <row r="8" spans="1:21" ht="42.75" customHeight="1" thickBot="1" x14ac:dyDescent="0.25">
      <c r="B8" s="979"/>
      <c r="C8" s="981"/>
      <c r="D8" s="972"/>
      <c r="E8" s="487" t="s">
        <v>270</v>
      </c>
      <c r="F8" s="972"/>
      <c r="G8" s="972"/>
      <c r="H8" s="972"/>
      <c r="I8" s="972"/>
      <c r="J8" s="972"/>
      <c r="K8" s="972"/>
      <c r="L8" s="972"/>
      <c r="M8" s="972"/>
      <c r="N8" s="488" t="s">
        <v>271</v>
      </c>
      <c r="O8" s="488" t="s">
        <v>272</v>
      </c>
      <c r="P8" s="975"/>
      <c r="Q8" s="977"/>
    </row>
    <row r="9" spans="1:21" ht="20.100000000000001" customHeight="1" thickBot="1" x14ac:dyDescent="0.3">
      <c r="B9" s="489" t="s">
        <v>273</v>
      </c>
      <c r="C9" s="490" t="s">
        <v>887</v>
      </c>
      <c r="D9" s="491" t="s">
        <v>888</v>
      </c>
      <c r="E9" s="491" t="s">
        <v>889</v>
      </c>
      <c r="F9" s="446">
        <v>6723.0999999999185</v>
      </c>
      <c r="G9" s="446">
        <f>F9*B2</f>
        <v>788052.87266999041</v>
      </c>
      <c r="H9" s="712">
        <v>2021</v>
      </c>
      <c r="I9" s="714">
        <v>46127</v>
      </c>
      <c r="J9" s="492"/>
      <c r="K9" s="714" t="s">
        <v>900</v>
      </c>
      <c r="L9" s="492">
        <v>3.6400000000000002E-2</v>
      </c>
      <c r="M9" s="492">
        <v>12</v>
      </c>
      <c r="N9" s="446">
        <v>788041.15110000002</v>
      </c>
      <c r="O9" s="493">
        <v>6868</v>
      </c>
      <c r="P9" s="446"/>
      <c r="Q9" s="447"/>
    </row>
    <row r="10" spans="1:21" ht="20.100000000000001" customHeight="1" thickBot="1" x14ac:dyDescent="0.25">
      <c r="B10" s="494" t="s">
        <v>273</v>
      </c>
      <c r="C10" s="495" t="s">
        <v>887</v>
      </c>
      <c r="D10" s="496" t="s">
        <v>888</v>
      </c>
      <c r="E10" s="496" t="s">
        <v>889</v>
      </c>
      <c r="F10" s="453">
        <v>4473.080000000009</v>
      </c>
      <c r="G10" s="446">
        <f>F10*B2</f>
        <v>524315.20335600106</v>
      </c>
      <c r="H10" s="710">
        <v>2021</v>
      </c>
      <c r="I10" s="713">
        <v>46127</v>
      </c>
      <c r="J10" s="496"/>
      <c r="K10" s="713" t="s">
        <v>900</v>
      </c>
      <c r="L10" s="496">
        <v>3.6400000000000002E-2</v>
      </c>
      <c r="M10" s="492">
        <v>12</v>
      </c>
      <c r="N10" s="473">
        <v>524305.82609999995</v>
      </c>
      <c r="O10" s="497">
        <v>4570</v>
      </c>
      <c r="P10" s="453"/>
      <c r="Q10" s="454"/>
    </row>
    <row r="11" spans="1:21" ht="20.100000000000001" customHeight="1" thickBot="1" x14ac:dyDescent="0.3">
      <c r="B11" s="489" t="s">
        <v>273</v>
      </c>
      <c r="C11" s="495" t="s">
        <v>887</v>
      </c>
      <c r="D11" s="491" t="s">
        <v>888</v>
      </c>
      <c r="E11" s="491" t="s">
        <v>889</v>
      </c>
      <c r="F11" s="453">
        <v>11606.620000000097</v>
      </c>
      <c r="G11" s="446">
        <f>F11*B2</f>
        <v>1360478.0879340114</v>
      </c>
      <c r="H11" s="710">
        <v>2021</v>
      </c>
      <c r="I11" s="713">
        <v>46256</v>
      </c>
      <c r="J11" s="496"/>
      <c r="K11" s="713" t="s">
        <v>899</v>
      </c>
      <c r="L11" s="496">
        <v>3.6299999999999999E-2</v>
      </c>
      <c r="M11" s="492">
        <v>12</v>
      </c>
      <c r="N11" s="473">
        <v>1360405.4142</v>
      </c>
      <c r="O11" s="497">
        <v>20192</v>
      </c>
      <c r="P11" s="453"/>
      <c r="Q11" s="454"/>
    </row>
    <row r="12" spans="1:21" ht="20.100000000000001" customHeight="1" thickBot="1" x14ac:dyDescent="0.25">
      <c r="B12" s="494" t="s">
        <v>273</v>
      </c>
      <c r="C12" s="495" t="s">
        <v>887</v>
      </c>
      <c r="D12" s="496" t="s">
        <v>888</v>
      </c>
      <c r="E12" s="496" t="s">
        <v>889</v>
      </c>
      <c r="F12" s="453">
        <v>54249.68000000008</v>
      </c>
      <c r="G12" s="446">
        <f>F12*B2</f>
        <v>6358914.2159760091</v>
      </c>
      <c r="H12" s="710">
        <v>2022</v>
      </c>
      <c r="I12" s="713">
        <v>46482</v>
      </c>
      <c r="J12" s="496"/>
      <c r="K12" s="713" t="s">
        <v>898</v>
      </c>
      <c r="L12" s="496">
        <v>3.1199999999999999E-2</v>
      </c>
      <c r="M12" s="492">
        <v>12</v>
      </c>
      <c r="N12" s="473">
        <v>4769192.6949239997</v>
      </c>
      <c r="O12" s="497">
        <v>112484</v>
      </c>
      <c r="P12" s="453">
        <v>13562.360000000081</v>
      </c>
      <c r="Q12" s="454">
        <v>1589721.5210520094</v>
      </c>
    </row>
    <row r="13" spans="1:21" ht="20.100000000000001" customHeight="1" thickBot="1" x14ac:dyDescent="0.3">
      <c r="B13" s="489" t="s">
        <v>273</v>
      </c>
      <c r="C13" s="495" t="s">
        <v>887</v>
      </c>
      <c r="D13" s="491" t="s">
        <v>888</v>
      </c>
      <c r="E13" s="491" t="s">
        <v>889</v>
      </c>
      <c r="F13" s="453">
        <v>16366.800000000014</v>
      </c>
      <c r="G13" s="446">
        <f>F13*B2</f>
        <v>1918445.9187600017</v>
      </c>
      <c r="H13" s="710">
        <v>2022</v>
      </c>
      <c r="I13" s="713">
        <v>46634</v>
      </c>
      <c r="J13" s="496"/>
      <c r="K13" s="713" t="s">
        <v>897</v>
      </c>
      <c r="L13" s="496">
        <v>3.44E-2</v>
      </c>
      <c r="M13" s="492">
        <v>12</v>
      </c>
      <c r="N13" s="473">
        <v>1096252.801308</v>
      </c>
      <c r="O13" s="497">
        <v>45300</v>
      </c>
      <c r="P13" s="453">
        <v>7014.3600000000133</v>
      </c>
      <c r="Q13" s="454">
        <v>822193.11745200155</v>
      </c>
    </row>
    <row r="14" spans="1:21" ht="20.100000000000001" customHeight="1" thickBot="1" x14ac:dyDescent="0.25">
      <c r="B14" s="494" t="s">
        <v>273</v>
      </c>
      <c r="C14" s="495" t="s">
        <v>887</v>
      </c>
      <c r="D14" s="496" t="s">
        <v>888</v>
      </c>
      <c r="E14" s="496" t="s">
        <v>889</v>
      </c>
      <c r="F14" s="453">
        <v>69737.64999999998</v>
      </c>
      <c r="G14" s="446">
        <f>F14*B2</f>
        <v>8174347.4611049974</v>
      </c>
      <c r="H14" s="710">
        <v>2023</v>
      </c>
      <c r="I14" s="713">
        <v>46795</v>
      </c>
      <c r="J14" s="496"/>
      <c r="K14" s="713" t="s">
        <v>896</v>
      </c>
      <c r="L14" s="496">
        <v>6.4600000000000005E-2</v>
      </c>
      <c r="M14" s="492">
        <v>12</v>
      </c>
      <c r="N14" s="473">
        <v>3772779.5382479997</v>
      </c>
      <c r="O14" s="497">
        <v>397735</v>
      </c>
      <c r="P14" s="453">
        <v>37551.00999999998</v>
      </c>
      <c r="Q14" s="454">
        <v>4401567.9228569977</v>
      </c>
    </row>
    <row r="15" spans="1:21" ht="20.100000000000001" customHeight="1" thickBot="1" x14ac:dyDescent="0.3">
      <c r="B15" s="489" t="s">
        <v>273</v>
      </c>
      <c r="C15" s="495" t="s">
        <v>887</v>
      </c>
      <c r="D15" s="491" t="s">
        <v>888</v>
      </c>
      <c r="E15" s="491" t="s">
        <v>889</v>
      </c>
      <c r="F15" s="453">
        <v>86231.67</v>
      </c>
      <c r="G15" s="446">
        <f>F15*B2</f>
        <v>10107705.561218999</v>
      </c>
      <c r="H15" s="710">
        <v>2023</v>
      </c>
      <c r="I15" s="713">
        <v>46804</v>
      </c>
      <c r="J15" s="496"/>
      <c r="K15" s="713" t="s">
        <v>895</v>
      </c>
      <c r="L15" s="496">
        <v>6.4600000000000005E-2</v>
      </c>
      <c r="M15" s="492">
        <v>12</v>
      </c>
      <c r="N15" s="473">
        <v>4665105.1533239996</v>
      </c>
      <c r="O15" s="497">
        <v>777952</v>
      </c>
      <c r="P15" s="453">
        <v>46432.35</v>
      </c>
      <c r="Q15" s="454">
        <v>5442600.4078949997</v>
      </c>
    </row>
    <row r="16" spans="1:21" ht="20.100000000000001" customHeight="1" thickBot="1" x14ac:dyDescent="0.25">
      <c r="B16" s="494" t="s">
        <v>273</v>
      </c>
      <c r="C16" s="495" t="s">
        <v>887</v>
      </c>
      <c r="D16" s="496" t="s">
        <v>888</v>
      </c>
      <c r="E16" s="496" t="s">
        <v>889</v>
      </c>
      <c r="F16" s="453">
        <v>33127.630000000012</v>
      </c>
      <c r="G16" s="446">
        <f>F16*B2</f>
        <v>3883078.3397910013</v>
      </c>
      <c r="H16" s="710">
        <v>2023</v>
      </c>
      <c r="I16" s="713">
        <v>46913</v>
      </c>
      <c r="J16" s="496"/>
      <c r="K16" s="713" t="s">
        <v>894</v>
      </c>
      <c r="L16" s="496">
        <v>7.5899999999999995E-2</v>
      </c>
      <c r="M16" s="492">
        <v>12</v>
      </c>
      <c r="N16" s="473">
        <v>1553239.3065839999</v>
      </c>
      <c r="O16" s="497">
        <v>227900</v>
      </c>
      <c r="P16" s="453">
        <v>19876.510000000013</v>
      </c>
      <c r="Q16" s="454">
        <v>2329839.0332070016</v>
      </c>
    </row>
    <row r="17" spans="2:17" ht="20.100000000000001" customHeight="1" thickBot="1" x14ac:dyDescent="0.3">
      <c r="B17" s="489" t="s">
        <v>273</v>
      </c>
      <c r="C17" s="495" t="s">
        <v>887</v>
      </c>
      <c r="D17" s="491" t="s">
        <v>888</v>
      </c>
      <c r="E17" s="491" t="s">
        <v>889</v>
      </c>
      <c r="F17" s="453">
        <v>116519.16</v>
      </c>
      <c r="G17" s="446">
        <f>F17*B2</f>
        <v>13657874.902812</v>
      </c>
      <c r="H17" s="710">
        <v>2023</v>
      </c>
      <c r="I17" s="713">
        <v>47071</v>
      </c>
      <c r="J17" s="496"/>
      <c r="K17" s="713" t="s">
        <v>893</v>
      </c>
      <c r="L17" s="496">
        <v>8.1299999999999997E-2</v>
      </c>
      <c r="M17" s="492">
        <v>12</v>
      </c>
      <c r="N17" s="473">
        <v>4682701.5742079997</v>
      </c>
      <c r="O17" s="497">
        <v>888952</v>
      </c>
      <c r="P17" s="453">
        <v>76569.72</v>
      </c>
      <c r="Q17" s="454">
        <v>8975173.3286039997</v>
      </c>
    </row>
    <row r="18" spans="2:17" ht="20.100000000000001" customHeight="1" thickBot="1" x14ac:dyDescent="0.25">
      <c r="B18" s="494" t="s">
        <v>273</v>
      </c>
      <c r="C18" s="495" t="s">
        <v>887</v>
      </c>
      <c r="D18" s="496" t="s">
        <v>888</v>
      </c>
      <c r="E18" s="496" t="s">
        <v>889</v>
      </c>
      <c r="F18" s="453">
        <v>196646.78999999992</v>
      </c>
      <c r="G18" s="446">
        <f>F18*B2</f>
        <v>23050091.142602991</v>
      </c>
      <c r="H18" s="710">
        <v>2024</v>
      </c>
      <c r="I18" s="713">
        <v>47252</v>
      </c>
      <c r="J18" s="496"/>
      <c r="K18" s="713">
        <v>45457</v>
      </c>
      <c r="L18" s="496">
        <v>6.2199999999999998E-2</v>
      </c>
      <c r="M18" s="492">
        <v>12</v>
      </c>
      <c r="N18" s="473">
        <v>6746377.7452680003</v>
      </c>
      <c r="O18" s="497">
        <v>1175234</v>
      </c>
      <c r="P18" s="453">
        <v>139091.54999999993</v>
      </c>
      <c r="Q18" s="454">
        <v>16303713.397334991</v>
      </c>
    </row>
    <row r="19" spans="2:17" ht="20.100000000000001" customHeight="1" thickBot="1" x14ac:dyDescent="0.3">
      <c r="B19" s="489" t="s">
        <v>273</v>
      </c>
      <c r="C19" s="495" t="s">
        <v>887</v>
      </c>
      <c r="D19" s="491" t="s">
        <v>888</v>
      </c>
      <c r="E19" s="491" t="s">
        <v>889</v>
      </c>
      <c r="F19" s="453">
        <v>102251.06000000001</v>
      </c>
      <c r="G19" s="446">
        <f>F19*B2</f>
        <v>11985429.573642001</v>
      </c>
      <c r="H19" s="710">
        <v>2024</v>
      </c>
      <c r="I19" s="713" t="s">
        <v>891</v>
      </c>
      <c r="J19" s="496"/>
      <c r="K19" s="713" t="s">
        <v>892</v>
      </c>
      <c r="L19" s="496">
        <v>6.3700000000000007E-2</v>
      </c>
      <c r="M19" s="492">
        <v>12</v>
      </c>
      <c r="N19" s="473">
        <v>2996356.8073320002</v>
      </c>
      <c r="O19" s="497">
        <v>642877.71</v>
      </c>
      <c r="P19" s="453">
        <v>76688.300000000017</v>
      </c>
      <c r="Q19" s="454">
        <v>8989072.7663100027</v>
      </c>
    </row>
    <row r="20" spans="2:17" ht="20.100000000000001" customHeight="1" x14ac:dyDescent="0.2">
      <c r="B20" s="494" t="s">
        <v>273</v>
      </c>
      <c r="C20" s="706" t="s">
        <v>887</v>
      </c>
      <c r="D20" s="496" t="s">
        <v>888</v>
      </c>
      <c r="E20" s="496" t="s">
        <v>889</v>
      </c>
      <c r="F20" s="501">
        <v>177486</v>
      </c>
      <c r="G20" s="446">
        <f>F20*B2</f>
        <v>20804145.7302</v>
      </c>
      <c r="H20" s="707">
        <v>2024</v>
      </c>
      <c r="I20" s="715" t="s">
        <v>891</v>
      </c>
      <c r="J20" s="707"/>
      <c r="K20" s="715" t="s">
        <v>892</v>
      </c>
      <c r="L20" s="707">
        <v>6.3700000000000007E-2</v>
      </c>
      <c r="M20" s="492">
        <v>12</v>
      </c>
      <c r="N20" s="708">
        <v>5201029.3996080002</v>
      </c>
      <c r="O20" s="502">
        <v>1115981</v>
      </c>
      <c r="P20" s="501">
        <v>133114.56</v>
      </c>
      <c r="Q20" s="709">
        <v>15603116.330591999</v>
      </c>
    </row>
    <row r="21" spans="2:17" ht="20.100000000000001" customHeight="1" x14ac:dyDescent="0.25">
      <c r="B21" s="489" t="s">
        <v>273</v>
      </c>
      <c r="C21" s="706" t="s">
        <v>887</v>
      </c>
      <c r="D21" s="491" t="s">
        <v>888</v>
      </c>
      <c r="E21" s="491" t="s">
        <v>889</v>
      </c>
      <c r="F21" s="501">
        <v>13344.71</v>
      </c>
      <c r="G21" s="446">
        <f>F21*B2</f>
        <v>1564209.5239469998</v>
      </c>
      <c r="H21" s="707">
        <v>2025</v>
      </c>
      <c r="I21" s="715">
        <v>47582</v>
      </c>
      <c r="J21" s="707"/>
      <c r="K21" s="715" t="s">
        <v>890</v>
      </c>
      <c r="L21" s="707">
        <v>5.7099999999999998E-2</v>
      </c>
      <c r="M21" s="707">
        <v>12</v>
      </c>
      <c r="N21" s="708">
        <v>360972.78109199996</v>
      </c>
      <c r="O21" s="502">
        <v>75268.89</v>
      </c>
      <c r="P21" s="501">
        <v>10265.15</v>
      </c>
      <c r="Q21" s="709">
        <v>1203236.7428549998</v>
      </c>
    </row>
    <row r="22" spans="2:17" ht="20.100000000000001" customHeight="1" x14ac:dyDescent="0.2">
      <c r="B22" s="705" t="s">
        <v>273</v>
      </c>
      <c r="C22" s="706" t="s">
        <v>887</v>
      </c>
      <c r="D22" s="707" t="s">
        <v>888</v>
      </c>
      <c r="E22" s="707" t="s">
        <v>889</v>
      </c>
      <c r="F22" s="501">
        <v>491525</v>
      </c>
      <c r="G22" s="446">
        <v>58000000</v>
      </c>
      <c r="H22" s="707">
        <v>2026</v>
      </c>
      <c r="I22" s="707" t="s">
        <v>902</v>
      </c>
      <c r="J22" s="707"/>
      <c r="K22" s="707" t="s">
        <v>901</v>
      </c>
      <c r="L22" s="707">
        <v>5.7099999999999998E-2</v>
      </c>
      <c r="M22" s="707">
        <v>12</v>
      </c>
      <c r="N22" s="708">
        <v>9000000</v>
      </c>
      <c r="O22" s="502">
        <v>1500000</v>
      </c>
      <c r="P22" s="501">
        <v>435095</v>
      </c>
      <c r="Q22" s="709">
        <v>51000000</v>
      </c>
    </row>
    <row r="23" spans="2:17" ht="20.100000000000001" customHeight="1" thickBot="1" x14ac:dyDescent="0.25">
      <c r="B23" s="498" t="s">
        <v>273</v>
      </c>
      <c r="C23" s="499" t="s">
        <v>903</v>
      </c>
      <c r="D23" s="500" t="s">
        <v>904</v>
      </c>
      <c r="E23" s="500" t="s">
        <v>889</v>
      </c>
      <c r="F23" s="711"/>
      <c r="G23" s="446">
        <v>10000000</v>
      </c>
      <c r="H23" s="500">
        <v>2026</v>
      </c>
      <c r="I23" s="500" t="s">
        <v>905</v>
      </c>
      <c r="J23" s="500"/>
      <c r="K23" s="500"/>
      <c r="L23" s="500"/>
      <c r="M23" s="500"/>
      <c r="N23" s="480">
        <v>20000000</v>
      </c>
      <c r="O23" s="464"/>
      <c r="P23" s="464"/>
      <c r="Q23" s="465">
        <v>20000000</v>
      </c>
    </row>
    <row r="24" spans="2:17" ht="20.100000000000001" customHeight="1" thickBot="1" x14ac:dyDescent="0.3">
      <c r="B24" s="968" t="s">
        <v>274</v>
      </c>
      <c r="C24" s="969"/>
      <c r="D24" s="969"/>
      <c r="E24" s="970"/>
      <c r="F24" s="503">
        <f>SUM(F9:F23)</f>
        <v>1380288.9500000002</v>
      </c>
      <c r="G24" s="504">
        <f>SUM(G9:G23)</f>
        <v>172177088.534015</v>
      </c>
      <c r="H24" s="505"/>
      <c r="I24" s="506"/>
      <c r="J24" s="506"/>
      <c r="K24" s="506"/>
      <c r="L24" s="506"/>
      <c r="M24" s="507"/>
      <c r="N24" s="508">
        <f>SUM(N9:N23)</f>
        <v>67516760.193296015</v>
      </c>
      <c r="O24" s="509">
        <f>SUM(O9:O23)</f>
        <v>6991314.5999999996</v>
      </c>
      <c r="P24" s="503">
        <f>SUM(P12:P22)</f>
        <v>995260.87</v>
      </c>
      <c r="Q24" s="504">
        <f>SUM(Q12:Q23)</f>
        <v>136660234.56815901</v>
      </c>
    </row>
    <row r="25" spans="2:17" ht="20.100000000000001" customHeight="1" thickBot="1" x14ac:dyDescent="0.3">
      <c r="B25" s="968" t="s">
        <v>275</v>
      </c>
      <c r="C25" s="969"/>
      <c r="D25" s="969"/>
      <c r="E25" s="970"/>
      <c r="F25" s="510"/>
      <c r="G25" s="504">
        <v>10000000</v>
      </c>
      <c r="H25" s="92"/>
      <c r="I25" s="92"/>
      <c r="J25" s="92"/>
      <c r="K25" s="92"/>
      <c r="L25" s="92"/>
      <c r="M25" s="92"/>
      <c r="N25" s="92"/>
      <c r="O25" s="511"/>
      <c r="P25" s="512"/>
      <c r="Q25" s="744">
        <v>20000000</v>
      </c>
    </row>
    <row r="26" spans="2:17" ht="20.100000000000001" customHeight="1" thickBot="1" x14ac:dyDescent="0.3">
      <c r="B26" s="968" t="s">
        <v>276</v>
      </c>
      <c r="C26" s="969"/>
      <c r="D26" s="969"/>
      <c r="E26" s="970"/>
      <c r="F26" s="513"/>
      <c r="G26" s="509">
        <v>162177089</v>
      </c>
      <c r="H26" s="92"/>
      <c r="I26" s="92"/>
      <c r="J26" s="92"/>
      <c r="K26" s="92"/>
      <c r="L26" s="92"/>
      <c r="M26" s="92"/>
      <c r="N26" s="92"/>
      <c r="O26" s="511"/>
      <c r="P26" s="510"/>
      <c r="Q26" s="504">
        <v>116660235</v>
      </c>
    </row>
  </sheetData>
  <mergeCells count="18">
    <mergeCell ref="B5:Q5"/>
    <mergeCell ref="P7:P8"/>
    <mergeCell ref="Q7:Q8"/>
    <mergeCell ref="B7:B8"/>
    <mergeCell ref="C7:C8"/>
    <mergeCell ref="D7:D8"/>
    <mergeCell ref="F7:F8"/>
    <mergeCell ref="G7:G8"/>
    <mergeCell ref="H7:H8"/>
    <mergeCell ref="I7:I8"/>
    <mergeCell ref="N7:O7"/>
    <mergeCell ref="K7:K8"/>
    <mergeCell ref="J7:J8"/>
    <mergeCell ref="B24:E24"/>
    <mergeCell ref="B25:E25"/>
    <mergeCell ref="B26:E26"/>
    <mergeCell ref="L7:L8"/>
    <mergeCell ref="M7:M8"/>
  </mergeCells>
  <pageMargins left="0" right="0" top="0.74803149606299213" bottom="0.74803149606299213" header="0.31496062992125984" footer="0.31496062992125984"/>
  <pageSetup paperSize="9" scale="4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59999389629810485"/>
  </sheetPr>
  <dimension ref="A1:H40"/>
  <sheetViews>
    <sheetView showGridLines="0" topLeftCell="A13" zoomScaleNormal="100" workbookViewId="0">
      <selection activeCell="J22" sqref="J22"/>
    </sheetView>
  </sheetViews>
  <sheetFormatPr defaultColWidth="9.140625" defaultRowHeight="15" x14ac:dyDescent="0.2"/>
  <cols>
    <col min="1" max="1" width="5.7109375" style="4" customWidth="1"/>
    <col min="2" max="2" width="12.7109375" style="4" customWidth="1"/>
    <col min="3" max="3" width="43.140625" style="4" customWidth="1"/>
    <col min="4" max="8" width="20.7109375" style="4" customWidth="1"/>
    <col min="9" max="9" width="1.7109375" style="4" customWidth="1"/>
    <col min="10" max="10" width="12.5703125" style="4" customWidth="1"/>
    <col min="11" max="11" width="12" style="4" customWidth="1"/>
    <col min="12" max="12" width="10.85546875" style="4" customWidth="1"/>
    <col min="13" max="13" width="11.85546875" style="4" customWidth="1"/>
    <col min="14" max="14" width="12.140625" style="4" customWidth="1"/>
    <col min="15" max="15" width="13.28515625" style="4" customWidth="1"/>
    <col min="16" max="16384" width="9.140625" style="4"/>
  </cols>
  <sheetData>
    <row r="1" spans="2:8" ht="15.75" x14ac:dyDescent="0.25">
      <c r="G1" s="46"/>
      <c r="H1" s="46" t="s">
        <v>354</v>
      </c>
    </row>
    <row r="2" spans="2:8" ht="15.75" x14ac:dyDescent="0.25">
      <c r="B2" s="246"/>
      <c r="C2" s="247"/>
      <c r="D2" s="247"/>
      <c r="E2" s="247"/>
      <c r="F2" s="247"/>
      <c r="G2" s="247"/>
    </row>
    <row r="3" spans="2:8" ht="23.25" customHeight="1" x14ac:dyDescent="0.25">
      <c r="B3" s="990" t="s">
        <v>382</v>
      </c>
      <c r="C3" s="990"/>
      <c r="D3" s="990"/>
      <c r="E3" s="990"/>
      <c r="F3" s="990"/>
      <c r="G3" s="990"/>
      <c r="H3" s="990"/>
    </row>
    <row r="4" spans="2:8" ht="15.75" customHeight="1" x14ac:dyDescent="0.2">
      <c r="B4" s="248"/>
      <c r="C4" s="248"/>
      <c r="D4" s="248"/>
      <c r="E4" s="248"/>
      <c r="F4" s="247"/>
      <c r="G4" s="247"/>
    </row>
    <row r="5" spans="2:8" ht="15.75" thickBot="1" x14ac:dyDescent="0.25">
      <c r="B5" s="248"/>
      <c r="C5" s="248"/>
      <c r="D5" s="247"/>
      <c r="E5" s="248"/>
      <c r="F5" s="248"/>
      <c r="H5" s="249" t="s">
        <v>46</v>
      </c>
    </row>
    <row r="6" spans="2:8" ht="32.25" customHeight="1" x14ac:dyDescent="0.2">
      <c r="B6" s="991" t="s">
        <v>2</v>
      </c>
      <c r="C6" s="993" t="s">
        <v>83</v>
      </c>
      <c r="D6" s="908" t="s">
        <v>845</v>
      </c>
      <c r="E6" s="860" t="s">
        <v>841</v>
      </c>
      <c r="F6" s="860" t="s">
        <v>842</v>
      </c>
      <c r="G6" s="860" t="s">
        <v>843</v>
      </c>
      <c r="H6" s="862" t="s">
        <v>844</v>
      </c>
    </row>
    <row r="7" spans="2:8" ht="29.25" customHeight="1" thickBot="1" x14ac:dyDescent="0.25">
      <c r="B7" s="992"/>
      <c r="C7" s="994"/>
      <c r="D7" s="909"/>
      <c r="E7" s="861" t="s">
        <v>376</v>
      </c>
      <c r="F7" s="861" t="s">
        <v>377</v>
      </c>
      <c r="G7" s="861" t="s">
        <v>378</v>
      </c>
      <c r="H7" s="863" t="s">
        <v>379</v>
      </c>
    </row>
    <row r="8" spans="2:8" ht="20.100000000000001" customHeight="1" x14ac:dyDescent="0.2">
      <c r="B8" s="250"/>
      <c r="C8" s="984" t="s">
        <v>34</v>
      </c>
      <c r="D8" s="984"/>
      <c r="E8" s="984"/>
      <c r="F8" s="984"/>
      <c r="G8" s="984"/>
      <c r="H8" s="985"/>
    </row>
    <row r="9" spans="2:8" ht="20.100000000000001" customHeight="1" x14ac:dyDescent="0.2">
      <c r="B9" s="201" t="s">
        <v>84</v>
      </c>
      <c r="C9" s="251" t="s">
        <v>931</v>
      </c>
      <c r="D9" s="252">
        <v>102000000</v>
      </c>
      <c r="E9" s="75">
        <v>60000000</v>
      </c>
      <c r="F9" s="75">
        <v>128000000</v>
      </c>
      <c r="G9" s="75">
        <v>190000000</v>
      </c>
      <c r="H9" s="76">
        <v>225400000</v>
      </c>
    </row>
    <row r="10" spans="2:8" ht="20.100000000000001" customHeight="1" x14ac:dyDescent="0.2">
      <c r="B10" s="201" t="s">
        <v>85</v>
      </c>
      <c r="C10" s="206" t="s">
        <v>932</v>
      </c>
      <c r="D10" s="252">
        <v>157770000</v>
      </c>
      <c r="E10" s="75">
        <v>45000000</v>
      </c>
      <c r="F10" s="75">
        <v>100000000</v>
      </c>
      <c r="G10" s="75">
        <v>210000000</v>
      </c>
      <c r="H10" s="76">
        <v>301500000</v>
      </c>
    </row>
    <row r="11" spans="2:8" ht="20.100000000000001" customHeight="1" x14ac:dyDescent="0.2">
      <c r="B11" s="201" t="s">
        <v>86</v>
      </c>
      <c r="C11" s="206"/>
      <c r="D11" s="252"/>
      <c r="E11" s="75"/>
      <c r="F11" s="75"/>
      <c r="G11" s="75"/>
      <c r="H11" s="76"/>
    </row>
    <row r="12" spans="2:8" ht="20.100000000000001" customHeight="1" x14ac:dyDescent="0.2">
      <c r="B12" s="201" t="s">
        <v>87</v>
      </c>
      <c r="C12" s="251"/>
      <c r="D12" s="252"/>
      <c r="E12" s="75"/>
      <c r="F12" s="75"/>
      <c r="G12" s="75"/>
      <c r="H12" s="76"/>
    </row>
    <row r="13" spans="2:8" ht="20.100000000000001" customHeight="1" x14ac:dyDescent="0.2">
      <c r="B13" s="201" t="s">
        <v>88</v>
      </c>
      <c r="C13" s="206"/>
      <c r="D13" s="252"/>
      <c r="E13" s="75"/>
      <c r="F13" s="75"/>
      <c r="G13" s="75"/>
      <c r="H13" s="76"/>
    </row>
    <row r="14" spans="2:8" ht="20.100000000000001" customHeight="1" x14ac:dyDescent="0.2">
      <c r="B14" s="201" t="s">
        <v>89</v>
      </c>
      <c r="C14" s="251"/>
      <c r="D14" s="252"/>
      <c r="E14" s="75"/>
      <c r="F14" s="75"/>
      <c r="G14" s="75"/>
      <c r="H14" s="76"/>
    </row>
    <row r="15" spans="2:8" ht="20.100000000000001" customHeight="1" x14ac:dyDescent="0.2">
      <c r="B15" s="201" t="s">
        <v>90</v>
      </c>
      <c r="C15" s="251"/>
      <c r="D15" s="252"/>
      <c r="E15" s="75"/>
      <c r="F15" s="75"/>
      <c r="G15" s="75"/>
      <c r="H15" s="76"/>
    </row>
    <row r="16" spans="2:8" ht="20.100000000000001" customHeight="1" x14ac:dyDescent="0.2">
      <c r="B16" s="201" t="s">
        <v>91</v>
      </c>
      <c r="C16" s="206"/>
      <c r="D16" s="252"/>
      <c r="E16" s="75"/>
      <c r="F16" s="75"/>
      <c r="G16" s="75"/>
      <c r="H16" s="76"/>
    </row>
    <row r="17" spans="2:8" ht="20.100000000000001" customHeight="1" x14ac:dyDescent="0.2">
      <c r="B17" s="201" t="s">
        <v>50</v>
      </c>
      <c r="C17" s="206"/>
      <c r="D17" s="252"/>
      <c r="E17" s="75"/>
      <c r="F17" s="75"/>
      <c r="G17" s="75"/>
      <c r="H17" s="76"/>
    </row>
    <row r="18" spans="2:8" ht="20.100000000000001" customHeight="1" thickBot="1" x14ac:dyDescent="0.25">
      <c r="B18" s="253" t="s">
        <v>343</v>
      </c>
      <c r="C18" s="254"/>
      <c r="D18" s="255"/>
      <c r="E18" s="96"/>
      <c r="F18" s="96"/>
      <c r="G18" s="96"/>
      <c r="H18" s="97"/>
    </row>
    <row r="19" spans="2:8" ht="20.100000000000001" customHeight="1" thickBot="1" x14ac:dyDescent="0.3">
      <c r="B19" s="274"/>
      <c r="C19" s="275" t="s">
        <v>279</v>
      </c>
      <c r="D19" s="276">
        <f>D9+D10</f>
        <v>259770000</v>
      </c>
      <c r="E19" s="276">
        <f t="shared" ref="E19:H19" si="0">E9+E10</f>
        <v>105000000</v>
      </c>
      <c r="F19" s="276">
        <f t="shared" si="0"/>
        <v>228000000</v>
      </c>
      <c r="G19" s="276">
        <f t="shared" si="0"/>
        <v>400000000</v>
      </c>
      <c r="H19" s="276">
        <f t="shared" si="0"/>
        <v>526900000</v>
      </c>
    </row>
    <row r="20" spans="2:8" ht="20.100000000000001" customHeight="1" x14ac:dyDescent="0.2">
      <c r="B20" s="256"/>
      <c r="C20" s="986" t="s">
        <v>35</v>
      </c>
      <c r="D20" s="986"/>
      <c r="E20" s="986"/>
      <c r="F20" s="986"/>
      <c r="G20" s="986"/>
      <c r="H20" s="987"/>
    </row>
    <row r="21" spans="2:8" ht="20.100000000000001" customHeight="1" x14ac:dyDescent="0.2">
      <c r="B21" s="201" t="s">
        <v>67</v>
      </c>
      <c r="C21" s="251" t="s">
        <v>933</v>
      </c>
      <c r="D21" s="252">
        <v>70223000</v>
      </c>
      <c r="E21" s="75">
        <v>29000000</v>
      </c>
      <c r="F21" s="75">
        <v>61500000</v>
      </c>
      <c r="G21" s="75">
        <v>80000000</v>
      </c>
      <c r="H21" s="76">
        <v>107500000</v>
      </c>
    </row>
    <row r="22" spans="2:8" ht="20.100000000000001" customHeight="1" x14ac:dyDescent="0.2">
      <c r="B22" s="201" t="s">
        <v>70</v>
      </c>
      <c r="C22" s="251"/>
      <c r="D22" s="252"/>
      <c r="E22" s="75"/>
      <c r="F22" s="75"/>
      <c r="G22" s="75"/>
      <c r="H22" s="76"/>
    </row>
    <row r="23" spans="2:8" ht="20.100000000000001" customHeight="1" x14ac:dyDescent="0.2">
      <c r="B23" s="201" t="s">
        <v>71</v>
      </c>
      <c r="C23" s="251"/>
      <c r="D23" s="252"/>
      <c r="E23" s="75"/>
      <c r="F23" s="75"/>
      <c r="G23" s="75"/>
      <c r="H23" s="76"/>
    </row>
    <row r="24" spans="2:8" ht="20.100000000000001" customHeight="1" x14ac:dyDescent="0.2">
      <c r="B24" s="201" t="s">
        <v>75</v>
      </c>
      <c r="C24" s="206"/>
      <c r="D24" s="252"/>
      <c r="E24" s="75"/>
      <c r="F24" s="75"/>
      <c r="G24" s="75"/>
      <c r="H24" s="76"/>
    </row>
    <row r="25" spans="2:8" ht="20.100000000000001" customHeight="1" x14ac:dyDescent="0.2">
      <c r="B25" s="201" t="s">
        <v>76</v>
      </c>
      <c r="C25" s="206"/>
      <c r="D25" s="252"/>
      <c r="E25" s="75"/>
      <c r="F25" s="75"/>
      <c r="G25" s="75"/>
      <c r="H25" s="76"/>
    </row>
    <row r="26" spans="2:8" ht="20.100000000000001" customHeight="1" x14ac:dyDescent="0.2">
      <c r="B26" s="201" t="s">
        <v>77</v>
      </c>
      <c r="C26" s="251"/>
      <c r="D26" s="252"/>
      <c r="E26" s="75"/>
      <c r="F26" s="75"/>
      <c r="G26" s="75"/>
      <c r="H26" s="76"/>
    </row>
    <row r="27" spans="2:8" ht="20.100000000000001" customHeight="1" x14ac:dyDescent="0.2">
      <c r="B27" s="201" t="s">
        <v>78</v>
      </c>
      <c r="C27" s="206"/>
      <c r="D27" s="252"/>
      <c r="E27" s="75"/>
      <c r="F27" s="75"/>
      <c r="G27" s="75"/>
      <c r="H27" s="76"/>
    </row>
    <row r="28" spans="2:8" ht="20.100000000000001" customHeight="1" x14ac:dyDescent="0.2">
      <c r="B28" s="201" t="s">
        <v>123</v>
      </c>
      <c r="C28" s="206"/>
      <c r="D28" s="252"/>
      <c r="E28" s="75"/>
      <c r="F28" s="75"/>
      <c r="G28" s="75"/>
      <c r="H28" s="76"/>
    </row>
    <row r="29" spans="2:8" ht="20.100000000000001" customHeight="1" x14ac:dyDescent="0.2">
      <c r="B29" s="201" t="s">
        <v>79</v>
      </c>
      <c r="C29" s="251"/>
      <c r="D29" s="252"/>
      <c r="E29" s="75"/>
      <c r="F29" s="75"/>
      <c r="G29" s="75"/>
      <c r="H29" s="76"/>
    </row>
    <row r="30" spans="2:8" ht="20.100000000000001" customHeight="1" thickBot="1" x14ac:dyDescent="0.25">
      <c r="B30" s="212" t="s">
        <v>343</v>
      </c>
      <c r="C30" s="257"/>
      <c r="D30" s="258"/>
      <c r="E30" s="77"/>
      <c r="F30" s="77"/>
      <c r="G30" s="77"/>
      <c r="H30" s="78"/>
    </row>
    <row r="31" spans="2:8" ht="20.100000000000001" customHeight="1" thickBot="1" x14ac:dyDescent="0.3">
      <c r="B31" s="274"/>
      <c r="C31" s="277" t="s">
        <v>277</v>
      </c>
      <c r="D31" s="279">
        <f t="shared" ref="D31:G31" si="1">D21</f>
        <v>70223000</v>
      </c>
      <c r="E31" s="279">
        <f t="shared" si="1"/>
        <v>29000000</v>
      </c>
      <c r="F31" s="279">
        <f t="shared" si="1"/>
        <v>61500000</v>
      </c>
      <c r="G31" s="279">
        <f t="shared" si="1"/>
        <v>80000000</v>
      </c>
      <c r="H31" s="279">
        <f>H21</f>
        <v>107500000</v>
      </c>
    </row>
    <row r="32" spans="2:8" ht="20.100000000000001" customHeight="1" x14ac:dyDescent="0.25">
      <c r="B32" s="259"/>
      <c r="C32" s="260" t="s">
        <v>36</v>
      </c>
      <c r="D32" s="260"/>
      <c r="E32" s="261"/>
      <c r="F32" s="261"/>
      <c r="G32" s="261"/>
      <c r="H32" s="262"/>
    </row>
    <row r="33" spans="1:8" ht="20.100000000000001" customHeight="1" x14ac:dyDescent="0.2">
      <c r="A33" s="245"/>
      <c r="B33" s="253" t="s">
        <v>67</v>
      </c>
      <c r="C33" s="263" t="s">
        <v>933</v>
      </c>
      <c r="D33" s="252">
        <v>3000000</v>
      </c>
      <c r="E33" s="75">
        <v>1000000</v>
      </c>
      <c r="F33" s="75">
        <v>1500000</v>
      </c>
      <c r="G33" s="75">
        <v>2000000</v>
      </c>
      <c r="H33" s="76">
        <v>3000000</v>
      </c>
    </row>
    <row r="34" spans="1:8" ht="20.100000000000001" customHeight="1" x14ac:dyDescent="0.2">
      <c r="A34" s="245"/>
      <c r="B34" s="264" t="s">
        <v>70</v>
      </c>
      <c r="C34" s="263"/>
      <c r="D34" s="265"/>
      <c r="E34" s="75"/>
      <c r="F34" s="75"/>
      <c r="G34" s="266"/>
      <c r="H34" s="267"/>
    </row>
    <row r="35" spans="1:8" ht="20.100000000000001" customHeight="1" thickBot="1" x14ac:dyDescent="0.25">
      <c r="A35" s="245"/>
      <c r="B35" s="264" t="s">
        <v>343</v>
      </c>
      <c r="C35" s="257"/>
      <c r="D35" s="268"/>
      <c r="E35" s="77"/>
      <c r="F35" s="269"/>
      <c r="G35" s="77"/>
      <c r="H35" s="78"/>
    </row>
    <row r="36" spans="1:8" ht="20.100000000000001" customHeight="1" thickBot="1" x14ac:dyDescent="0.3">
      <c r="A36" s="245"/>
      <c r="B36" s="274"/>
      <c r="C36" s="278" t="s">
        <v>278</v>
      </c>
      <c r="D36" s="279">
        <f t="shared" ref="D36:G36" si="2">D33+D34+D35</f>
        <v>3000000</v>
      </c>
      <c r="E36" s="279">
        <f t="shared" si="2"/>
        <v>1000000</v>
      </c>
      <c r="F36" s="279">
        <f t="shared" si="2"/>
        <v>1500000</v>
      </c>
      <c r="G36" s="279">
        <f t="shared" si="2"/>
        <v>2000000</v>
      </c>
      <c r="H36" s="279">
        <f>H33+H34+H35</f>
        <v>3000000</v>
      </c>
    </row>
    <row r="37" spans="1:8" ht="20.100000000000001" customHeight="1" thickBot="1" x14ac:dyDescent="0.3">
      <c r="B37" s="988" t="s">
        <v>346</v>
      </c>
      <c r="C37" s="989"/>
      <c r="D37" s="276">
        <f>D19+D31+D36</f>
        <v>332993000</v>
      </c>
      <c r="E37" s="276">
        <f t="shared" ref="E37:H37" si="3">E19+E31+E36</f>
        <v>135000000</v>
      </c>
      <c r="F37" s="276">
        <f t="shared" si="3"/>
        <v>291000000</v>
      </c>
      <c r="G37" s="276">
        <f t="shared" si="3"/>
        <v>482000000</v>
      </c>
      <c r="H37" s="276">
        <f t="shared" si="3"/>
        <v>637400000</v>
      </c>
    </row>
    <row r="38" spans="1:8" ht="15.75" x14ac:dyDescent="0.25">
      <c r="B38" s="171"/>
      <c r="D38" s="270"/>
      <c r="E38" s="271"/>
      <c r="F38" s="271"/>
      <c r="G38" s="271"/>
    </row>
    <row r="39" spans="1:8" ht="15.75" x14ac:dyDescent="0.25">
      <c r="B39" s="272"/>
      <c r="C39" s="273"/>
      <c r="D39" s="270"/>
      <c r="E39" s="271"/>
      <c r="F39" s="271"/>
      <c r="G39" s="271"/>
    </row>
    <row r="40" spans="1:8" ht="15.75" x14ac:dyDescent="0.25">
      <c r="B40" s="107"/>
    </row>
  </sheetData>
  <mergeCells count="11">
    <mergeCell ref="G6:G7"/>
    <mergeCell ref="C8:H8"/>
    <mergeCell ref="C20:H20"/>
    <mergeCell ref="B37:C37"/>
    <mergeCell ref="B3:H3"/>
    <mergeCell ref="B6:B7"/>
    <mergeCell ref="C6:C7"/>
    <mergeCell ref="D6:D7"/>
    <mergeCell ref="E6:E7"/>
    <mergeCell ref="F6:F7"/>
    <mergeCell ref="H6:H7"/>
  </mergeCells>
  <phoneticPr fontId="3" type="noConversion"/>
  <pageMargins left="0.15748031496062992" right="0.15748031496062992" top="0.98425196850393704" bottom="0.98425196850393704" header="0.51181102362204722" footer="0.51181102362204722"/>
  <pageSetup scale="60" orientation="portrait" r:id="rId1"/>
  <headerFooter alignWithMargins="0"/>
  <ignoredErrors>
    <ignoredError sqref="B21:B34 B9:B17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59999389629810485"/>
  </sheetPr>
  <dimension ref="A1:IV44"/>
  <sheetViews>
    <sheetView showGridLines="0" topLeftCell="G1" zoomScale="85" zoomScaleNormal="85" workbookViewId="0">
      <selection activeCell="L23" sqref="L23"/>
    </sheetView>
  </sheetViews>
  <sheetFormatPr defaultColWidth="9.140625" defaultRowHeight="14.25" x14ac:dyDescent="0.2"/>
  <cols>
    <col min="1" max="1" width="4.42578125" style="5" customWidth="1"/>
    <col min="2" max="2" width="12.140625" style="5" customWidth="1"/>
    <col min="3" max="3" width="44.42578125" style="5" customWidth="1"/>
    <col min="4" max="5" width="17.5703125" style="5" customWidth="1"/>
    <col min="6" max="6" width="17.85546875" style="5" customWidth="1"/>
    <col min="7" max="7" width="17.7109375" style="5" customWidth="1"/>
    <col min="8" max="8" width="37" style="5" customWidth="1"/>
    <col min="9" max="15" width="23.7109375" style="5" customWidth="1"/>
    <col min="16" max="16" width="3" style="5" customWidth="1"/>
    <col min="17" max="16384" width="9.140625" style="5"/>
  </cols>
  <sheetData>
    <row r="1" spans="2:15" ht="15.75" x14ac:dyDescent="0.25"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1" t="s">
        <v>753</v>
      </c>
    </row>
    <row r="2" spans="2:15" ht="15" x14ac:dyDescent="0.2"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2:15" ht="18" x14ac:dyDescent="0.25">
      <c r="B3" s="865" t="s">
        <v>383</v>
      </c>
      <c r="C3" s="865"/>
      <c r="D3" s="865"/>
      <c r="E3" s="865"/>
      <c r="F3" s="865"/>
      <c r="G3" s="865"/>
      <c r="H3" s="865"/>
      <c r="I3" s="865"/>
      <c r="J3" s="865"/>
      <c r="K3" s="865"/>
      <c r="L3" s="865"/>
      <c r="M3" s="865"/>
      <c r="N3" s="865"/>
      <c r="O3" s="865"/>
    </row>
    <row r="4" spans="2:15" ht="15" customHeight="1" x14ac:dyDescent="0.25">
      <c r="B4" s="280"/>
      <c r="C4" s="4"/>
      <c r="D4" s="281"/>
      <c r="E4" s="281"/>
      <c r="F4" s="281"/>
      <c r="G4" s="281"/>
      <c r="H4" s="280"/>
      <c r="I4" s="280"/>
      <c r="J4" s="280"/>
      <c r="K4" s="280"/>
      <c r="L4" s="280"/>
      <c r="M4" s="280"/>
      <c r="N4" s="280"/>
      <c r="O4" s="280"/>
    </row>
    <row r="5" spans="2:15" ht="16.5" thickBot="1" x14ac:dyDescent="0.3"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2"/>
      <c r="O5" s="318" t="s">
        <v>198</v>
      </c>
    </row>
    <row r="6" spans="2:15" ht="32.25" customHeight="1" thickBot="1" x14ac:dyDescent="0.25">
      <c r="B6" s="1005" t="s">
        <v>2</v>
      </c>
      <c r="C6" s="1007" t="s">
        <v>384</v>
      </c>
      <c r="D6" s="1007" t="s">
        <v>72</v>
      </c>
      <c r="E6" s="1007" t="s">
        <v>73</v>
      </c>
      <c r="F6" s="1007" t="s">
        <v>74</v>
      </c>
      <c r="G6" s="1007" t="s">
        <v>849</v>
      </c>
      <c r="H6" s="1009" t="s">
        <v>250</v>
      </c>
      <c r="I6" s="1007" t="s">
        <v>251</v>
      </c>
      <c r="J6" s="1011" t="s">
        <v>846</v>
      </c>
      <c r="K6" s="1012"/>
      <c r="L6" s="1012"/>
      <c r="M6" s="1013"/>
      <c r="N6" s="1007" t="s">
        <v>847</v>
      </c>
      <c r="O6" s="1014" t="s">
        <v>848</v>
      </c>
    </row>
    <row r="7" spans="2:15" ht="62.25" customHeight="1" thickBot="1" x14ac:dyDescent="0.25">
      <c r="B7" s="1006"/>
      <c r="C7" s="1008"/>
      <c r="D7" s="1008"/>
      <c r="E7" s="1008"/>
      <c r="F7" s="1008"/>
      <c r="G7" s="1008"/>
      <c r="H7" s="1010"/>
      <c r="I7" s="1008"/>
      <c r="J7" s="317" t="s">
        <v>841</v>
      </c>
      <c r="K7" s="317" t="s">
        <v>842</v>
      </c>
      <c r="L7" s="317" t="s">
        <v>843</v>
      </c>
      <c r="M7" s="317" t="s">
        <v>844</v>
      </c>
      <c r="N7" s="1008"/>
      <c r="O7" s="1015"/>
    </row>
    <row r="8" spans="2:15" ht="17.100000000000001" customHeight="1" x14ac:dyDescent="0.2">
      <c r="B8" s="996">
        <v>1</v>
      </c>
      <c r="C8" s="999"/>
      <c r="D8" s="1002"/>
      <c r="E8" s="1002"/>
      <c r="F8" s="1002"/>
      <c r="G8" s="1002"/>
      <c r="H8" s="283" t="s">
        <v>68</v>
      </c>
      <c r="I8" s="284">
        <v>165400</v>
      </c>
      <c r="J8" s="285">
        <v>60000</v>
      </c>
      <c r="K8" s="285">
        <v>128000</v>
      </c>
      <c r="L8" s="285">
        <v>155000</v>
      </c>
      <c r="M8" s="285">
        <v>165400</v>
      </c>
      <c r="N8" s="285"/>
      <c r="O8" s="286"/>
    </row>
    <row r="9" spans="2:15" ht="17.100000000000001" customHeight="1" x14ac:dyDescent="0.2">
      <c r="B9" s="997"/>
      <c r="C9" s="1000"/>
      <c r="D9" s="1003"/>
      <c r="E9" s="1003"/>
      <c r="F9" s="1003"/>
      <c r="G9" s="1003"/>
      <c r="H9" s="287" t="s">
        <v>69</v>
      </c>
      <c r="I9" s="288">
        <v>60000</v>
      </c>
      <c r="J9" s="289"/>
      <c r="K9" s="289"/>
      <c r="L9" s="289">
        <v>35000</v>
      </c>
      <c r="M9" s="289">
        <v>60000</v>
      </c>
      <c r="N9" s="289"/>
      <c r="O9" s="290"/>
    </row>
    <row r="10" spans="2:15" ht="17.100000000000001" customHeight="1" x14ac:dyDescent="0.2">
      <c r="B10" s="997"/>
      <c r="C10" s="1000"/>
      <c r="D10" s="1003"/>
      <c r="E10" s="1003"/>
      <c r="F10" s="1003"/>
      <c r="G10" s="1003"/>
      <c r="H10" s="287" t="s">
        <v>353</v>
      </c>
      <c r="I10" s="288"/>
      <c r="J10" s="289"/>
      <c r="K10" s="289"/>
      <c r="L10" s="289"/>
      <c r="M10" s="289"/>
      <c r="N10" s="289"/>
      <c r="O10" s="290"/>
    </row>
    <row r="11" spans="2:15" ht="17.100000000000001" customHeight="1" thickBot="1" x14ac:dyDescent="0.25">
      <c r="B11" s="997"/>
      <c r="C11" s="1000"/>
      <c r="D11" s="1003"/>
      <c r="E11" s="1003"/>
      <c r="F11" s="1003"/>
      <c r="G11" s="1003"/>
      <c r="H11" s="291" t="s">
        <v>23</v>
      </c>
      <c r="I11" s="292"/>
      <c r="J11" s="293"/>
      <c r="K11" s="293"/>
      <c r="L11" s="293"/>
      <c r="M11" s="293"/>
      <c r="N11" s="293"/>
      <c r="O11" s="294"/>
    </row>
    <row r="12" spans="2:15" ht="17.100000000000001" customHeight="1" thickBot="1" x14ac:dyDescent="0.25">
      <c r="B12" s="998"/>
      <c r="C12" s="1001"/>
      <c r="D12" s="1004"/>
      <c r="E12" s="1004"/>
      <c r="F12" s="1004"/>
      <c r="G12" s="1004"/>
      <c r="H12" s="319" t="s">
        <v>249</v>
      </c>
      <c r="I12" s="320">
        <f>I8+I9</f>
        <v>225400</v>
      </c>
      <c r="J12" s="321">
        <f>J8+J9</f>
        <v>60000</v>
      </c>
      <c r="K12" s="321">
        <f t="shared" ref="K12:M12" si="0">K8+K9</f>
        <v>128000</v>
      </c>
      <c r="L12" s="321">
        <f t="shared" si="0"/>
        <v>190000</v>
      </c>
      <c r="M12" s="321">
        <f t="shared" si="0"/>
        <v>225400</v>
      </c>
      <c r="N12" s="321"/>
      <c r="O12" s="322"/>
    </row>
    <row r="13" spans="2:15" ht="17.100000000000001" customHeight="1" x14ac:dyDescent="0.2">
      <c r="B13" s="996">
        <v>2</v>
      </c>
      <c r="C13" s="999"/>
      <c r="D13" s="1002"/>
      <c r="E13" s="1002"/>
      <c r="F13" s="1002"/>
      <c r="G13" s="1002"/>
      <c r="H13" s="298" t="s">
        <v>68</v>
      </c>
      <c r="I13" s="299"/>
      <c r="J13" s="300"/>
      <c r="K13" s="300"/>
      <c r="L13" s="300"/>
      <c r="M13" s="300"/>
      <c r="N13" s="300"/>
      <c r="O13" s="301"/>
    </row>
    <row r="14" spans="2:15" ht="17.100000000000001" customHeight="1" x14ac:dyDescent="0.2">
      <c r="B14" s="997"/>
      <c r="C14" s="1000"/>
      <c r="D14" s="1003"/>
      <c r="E14" s="1003"/>
      <c r="F14" s="1003"/>
      <c r="G14" s="1003"/>
      <c r="H14" s="287" t="s">
        <v>69</v>
      </c>
      <c r="I14" s="288"/>
      <c r="J14" s="289"/>
      <c r="K14" s="289"/>
      <c r="L14" s="289"/>
      <c r="M14" s="289"/>
      <c r="N14" s="289"/>
      <c r="O14" s="290"/>
    </row>
    <row r="15" spans="2:15" ht="17.100000000000001" customHeight="1" x14ac:dyDescent="0.2">
      <c r="B15" s="997"/>
      <c r="C15" s="1000"/>
      <c r="D15" s="1003"/>
      <c r="E15" s="1003"/>
      <c r="F15" s="1003"/>
      <c r="G15" s="1003"/>
      <c r="H15" s="287" t="s">
        <v>353</v>
      </c>
      <c r="I15" s="288"/>
      <c r="J15" s="289"/>
      <c r="K15" s="289"/>
      <c r="L15" s="289"/>
      <c r="M15" s="289"/>
      <c r="N15" s="289"/>
      <c r="O15" s="290"/>
    </row>
    <row r="16" spans="2:15" ht="17.100000000000001" customHeight="1" thickBot="1" x14ac:dyDescent="0.25">
      <c r="B16" s="997"/>
      <c r="C16" s="1000"/>
      <c r="D16" s="1003"/>
      <c r="E16" s="1003"/>
      <c r="F16" s="1003"/>
      <c r="G16" s="1003"/>
      <c r="H16" s="291" t="s">
        <v>23</v>
      </c>
      <c r="I16" s="292"/>
      <c r="J16" s="293"/>
      <c r="K16" s="293"/>
      <c r="L16" s="293"/>
      <c r="M16" s="293"/>
      <c r="N16" s="293"/>
      <c r="O16" s="294"/>
    </row>
    <row r="17" spans="1:256" ht="17.100000000000001" customHeight="1" thickBot="1" x14ac:dyDescent="0.25">
      <c r="B17" s="998"/>
      <c r="C17" s="1001"/>
      <c r="D17" s="1004"/>
      <c r="E17" s="1004"/>
      <c r="F17" s="1004"/>
      <c r="G17" s="1004"/>
      <c r="H17" s="319" t="s">
        <v>249</v>
      </c>
      <c r="I17" s="323"/>
      <c r="J17" s="324"/>
      <c r="K17" s="324"/>
      <c r="L17" s="321"/>
      <c r="M17" s="321"/>
      <c r="N17" s="321"/>
      <c r="O17" s="322"/>
    </row>
    <row r="18" spans="1:256" ht="17.100000000000001" customHeight="1" x14ac:dyDescent="0.2">
      <c r="B18" s="996">
        <v>3</v>
      </c>
      <c r="C18" s="999"/>
      <c r="D18" s="1002"/>
      <c r="E18" s="1002"/>
      <c r="F18" s="1002"/>
      <c r="G18" s="1002"/>
      <c r="H18" s="283" t="s">
        <v>68</v>
      </c>
      <c r="I18" s="284"/>
      <c r="J18" s="285"/>
      <c r="K18" s="285"/>
      <c r="L18" s="285"/>
      <c r="M18" s="285"/>
      <c r="N18" s="285"/>
      <c r="O18" s="286"/>
    </row>
    <row r="19" spans="1:256" ht="17.100000000000001" customHeight="1" x14ac:dyDescent="0.2">
      <c r="B19" s="997"/>
      <c r="C19" s="1000"/>
      <c r="D19" s="1003"/>
      <c r="E19" s="1003"/>
      <c r="F19" s="1003"/>
      <c r="G19" s="1003"/>
      <c r="H19" s="287" t="s">
        <v>69</v>
      </c>
      <c r="I19" s="288"/>
      <c r="J19" s="289"/>
      <c r="K19" s="289"/>
      <c r="L19" s="289"/>
      <c r="M19" s="289"/>
      <c r="N19" s="289"/>
      <c r="O19" s="290"/>
    </row>
    <row r="20" spans="1:256" ht="17.100000000000001" customHeight="1" x14ac:dyDescent="0.2">
      <c r="B20" s="997"/>
      <c r="C20" s="1000"/>
      <c r="D20" s="1003"/>
      <c r="E20" s="1003"/>
      <c r="F20" s="1003"/>
      <c r="G20" s="1003"/>
      <c r="H20" s="287" t="s">
        <v>353</v>
      </c>
      <c r="I20" s="288"/>
      <c r="J20" s="289"/>
      <c r="K20" s="289"/>
      <c r="L20" s="289"/>
      <c r="M20" s="289"/>
      <c r="N20" s="289"/>
      <c r="O20" s="290"/>
    </row>
    <row r="21" spans="1:256" ht="17.100000000000001" customHeight="1" thickBot="1" x14ac:dyDescent="0.25">
      <c r="B21" s="997"/>
      <c r="C21" s="1000"/>
      <c r="D21" s="1003"/>
      <c r="E21" s="1003"/>
      <c r="F21" s="1003"/>
      <c r="G21" s="1003"/>
      <c r="H21" s="302" t="s">
        <v>23</v>
      </c>
      <c r="I21" s="295"/>
      <c r="J21" s="296"/>
      <c r="K21" s="296"/>
      <c r="L21" s="296"/>
      <c r="M21" s="296"/>
      <c r="N21" s="296"/>
      <c r="O21" s="297"/>
    </row>
    <row r="22" spans="1:256" ht="17.100000000000001" customHeight="1" thickBot="1" x14ac:dyDescent="0.25">
      <c r="B22" s="998"/>
      <c r="C22" s="1001"/>
      <c r="D22" s="1004"/>
      <c r="E22" s="1004"/>
      <c r="F22" s="1004"/>
      <c r="G22" s="1004"/>
      <c r="H22" s="319" t="s">
        <v>249</v>
      </c>
      <c r="I22" s="323"/>
      <c r="J22" s="324"/>
      <c r="K22" s="324"/>
      <c r="L22" s="321"/>
      <c r="M22" s="321"/>
      <c r="N22" s="321"/>
      <c r="O22" s="322"/>
    </row>
    <row r="23" spans="1:256" ht="17.100000000000001" customHeight="1" x14ac:dyDescent="0.2">
      <c r="B23" s="996">
        <v>4</v>
      </c>
      <c r="C23" s="999"/>
      <c r="D23" s="1002"/>
      <c r="E23" s="1002"/>
      <c r="F23" s="1002"/>
      <c r="G23" s="1002"/>
      <c r="H23" s="298" t="s">
        <v>68</v>
      </c>
      <c r="I23" s="299"/>
      <c r="J23" s="300"/>
      <c r="K23" s="300"/>
      <c r="L23" s="300"/>
      <c r="M23" s="300"/>
      <c r="N23" s="300"/>
      <c r="O23" s="301"/>
    </row>
    <row r="24" spans="1:256" ht="17.100000000000001" customHeight="1" x14ac:dyDescent="0.2">
      <c r="B24" s="997"/>
      <c r="C24" s="1000"/>
      <c r="D24" s="1003"/>
      <c r="E24" s="1003"/>
      <c r="F24" s="1003"/>
      <c r="G24" s="1003"/>
      <c r="H24" s="287" t="s">
        <v>69</v>
      </c>
      <c r="I24" s="288"/>
      <c r="J24" s="289"/>
      <c r="K24" s="289"/>
      <c r="L24" s="289"/>
      <c r="M24" s="289"/>
      <c r="N24" s="289"/>
      <c r="O24" s="290"/>
    </row>
    <row r="25" spans="1:256" ht="17.100000000000001" customHeight="1" x14ac:dyDescent="0.2">
      <c r="B25" s="997"/>
      <c r="C25" s="1000"/>
      <c r="D25" s="1003"/>
      <c r="E25" s="1003"/>
      <c r="F25" s="1003"/>
      <c r="G25" s="1003"/>
      <c r="H25" s="303" t="s">
        <v>353</v>
      </c>
      <c r="I25" s="304"/>
      <c r="J25" s="305"/>
      <c r="K25" s="305"/>
      <c r="L25" s="305"/>
      <c r="M25" s="305"/>
      <c r="N25" s="305"/>
      <c r="O25" s="306"/>
    </row>
    <row r="26" spans="1:256" ht="17.100000000000001" customHeight="1" thickBot="1" x14ac:dyDescent="0.25">
      <c r="B26" s="997"/>
      <c r="C26" s="1000"/>
      <c r="D26" s="1003"/>
      <c r="E26" s="1003"/>
      <c r="F26" s="1003"/>
      <c r="G26" s="1003"/>
      <c r="H26" s="291" t="s">
        <v>23</v>
      </c>
      <c r="I26" s="292"/>
      <c r="J26" s="293"/>
      <c r="K26" s="293"/>
      <c r="L26" s="293"/>
      <c r="M26" s="293"/>
      <c r="N26" s="293"/>
      <c r="O26" s="294"/>
    </row>
    <row r="27" spans="1:256" ht="17.100000000000001" customHeight="1" thickBot="1" x14ac:dyDescent="0.25">
      <c r="B27" s="998"/>
      <c r="C27" s="1001"/>
      <c r="D27" s="1004"/>
      <c r="E27" s="1004"/>
      <c r="F27" s="1004"/>
      <c r="G27" s="1004"/>
      <c r="H27" s="319" t="s">
        <v>249</v>
      </c>
      <c r="I27" s="323"/>
      <c r="J27" s="324"/>
      <c r="K27" s="324"/>
      <c r="L27" s="321"/>
      <c r="M27" s="321"/>
      <c r="N27" s="321"/>
      <c r="O27" s="322"/>
    </row>
    <row r="28" spans="1:256" ht="17.100000000000001" customHeight="1" x14ac:dyDescent="0.2">
      <c r="A28" s="11"/>
      <c r="B28" s="996">
        <v>5</v>
      </c>
      <c r="C28" s="999"/>
      <c r="D28" s="1002"/>
      <c r="E28" s="1002"/>
      <c r="F28" s="1002"/>
      <c r="G28" s="1002"/>
      <c r="H28" s="283" t="s">
        <v>68</v>
      </c>
      <c r="I28" s="284"/>
      <c r="J28" s="285"/>
      <c r="K28" s="285"/>
      <c r="L28" s="285"/>
      <c r="M28" s="285"/>
      <c r="N28" s="285"/>
      <c r="O28" s="286"/>
    </row>
    <row r="29" spans="1:256" ht="17.100000000000001" customHeight="1" x14ac:dyDescent="0.2">
      <c r="A29" s="11"/>
      <c r="B29" s="997"/>
      <c r="C29" s="1000"/>
      <c r="D29" s="1003"/>
      <c r="E29" s="1003"/>
      <c r="F29" s="1003"/>
      <c r="G29" s="1003"/>
      <c r="H29" s="287" t="s">
        <v>69</v>
      </c>
      <c r="I29" s="288"/>
      <c r="J29" s="289"/>
      <c r="K29" s="289"/>
      <c r="L29" s="289"/>
      <c r="M29" s="289"/>
      <c r="N29" s="289"/>
      <c r="O29" s="290"/>
    </row>
    <row r="30" spans="1:256" ht="17.100000000000001" customHeight="1" x14ac:dyDescent="0.2">
      <c r="A30" s="11"/>
      <c r="B30" s="997"/>
      <c r="C30" s="1000"/>
      <c r="D30" s="1003"/>
      <c r="E30" s="1003"/>
      <c r="F30" s="1003"/>
      <c r="G30" s="1003"/>
      <c r="H30" s="287" t="s">
        <v>353</v>
      </c>
      <c r="I30" s="288"/>
      <c r="J30" s="289"/>
      <c r="K30" s="289"/>
      <c r="L30" s="307"/>
      <c r="M30" s="289"/>
      <c r="N30" s="307"/>
      <c r="O30" s="290"/>
    </row>
    <row r="31" spans="1:256" ht="17.100000000000001" customHeight="1" thickBot="1" x14ac:dyDescent="0.25">
      <c r="A31" s="11"/>
      <c r="B31" s="997"/>
      <c r="C31" s="1000"/>
      <c r="D31" s="1003"/>
      <c r="E31" s="1003"/>
      <c r="F31" s="1003"/>
      <c r="G31" s="1003"/>
      <c r="H31" s="308" t="s">
        <v>23</v>
      </c>
      <c r="I31" s="309"/>
      <c r="J31" s="293"/>
      <c r="K31" s="293"/>
      <c r="L31" s="293"/>
      <c r="M31" s="293"/>
      <c r="N31" s="310"/>
      <c r="O31" s="294"/>
    </row>
    <row r="32" spans="1:256" s="92" customFormat="1" ht="17.100000000000001" customHeight="1" thickBot="1" x14ac:dyDescent="0.25">
      <c r="A32" s="11"/>
      <c r="B32" s="998"/>
      <c r="C32" s="1001"/>
      <c r="D32" s="1004"/>
      <c r="E32" s="1004"/>
      <c r="F32" s="1004"/>
      <c r="G32" s="1004"/>
      <c r="H32" s="325" t="s">
        <v>249</v>
      </c>
      <c r="I32" s="323"/>
      <c r="J32" s="324"/>
      <c r="K32" s="324"/>
      <c r="L32" s="321"/>
      <c r="M32" s="321"/>
      <c r="N32" s="326"/>
      <c r="O32" s="327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s="92" customFormat="1" ht="38.25" customHeight="1" thickBot="1" x14ac:dyDescent="0.3">
      <c r="A33" s="11"/>
      <c r="B33" s="995" t="s">
        <v>385</v>
      </c>
      <c r="C33" s="995"/>
      <c r="D33" s="995"/>
      <c r="E33" s="995"/>
      <c r="F33" s="313"/>
      <c r="G33" s="314"/>
      <c r="H33" s="311"/>
      <c r="I33" s="315"/>
      <c r="J33" s="315"/>
      <c r="K33" s="315"/>
      <c r="L33" s="315"/>
      <c r="M33" s="315"/>
      <c r="N33" s="315"/>
      <c r="O33" s="316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spans="1:256" s="92" customFormat="1" ht="24.95" customHeight="1" x14ac:dyDescent="0.25">
      <c r="A34" s="5"/>
      <c r="B34" s="280"/>
      <c r="C34" s="280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</row>
    <row r="35" spans="1:256" s="92" customFormat="1" ht="24.9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</row>
    <row r="36" spans="1:256" s="92" customFormat="1" ht="24.9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spans="1:256" s="92" customFormat="1" ht="24.9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s="92" customFormat="1" ht="24.9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</row>
    <row r="39" spans="1:256" s="92" customFormat="1" ht="24.9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</row>
    <row r="40" spans="1:256" s="92" customFormat="1" ht="24.9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</row>
    <row r="41" spans="1:256" s="92" customFormat="1" ht="24.9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</row>
    <row r="42" spans="1:256" ht="20.100000000000001" customHeight="1" x14ac:dyDescent="0.2"/>
    <row r="43" spans="1:256" ht="20.100000000000001" customHeight="1" x14ac:dyDescent="0.2"/>
    <row r="44" spans="1:256" ht="20.100000000000001" customHeight="1" x14ac:dyDescent="0.2"/>
  </sheetData>
  <mergeCells count="43">
    <mergeCell ref="G8:G12"/>
    <mergeCell ref="B8:B12"/>
    <mergeCell ref="C8:C12"/>
    <mergeCell ref="D8:D12"/>
    <mergeCell ref="E8:E12"/>
    <mergeCell ref="F8:F12"/>
    <mergeCell ref="B3:O3"/>
    <mergeCell ref="B6:B7"/>
    <mergeCell ref="C6:C7"/>
    <mergeCell ref="D6:D7"/>
    <mergeCell ref="E6:E7"/>
    <mergeCell ref="F6:F7"/>
    <mergeCell ref="G6:G7"/>
    <mergeCell ref="H6:H7"/>
    <mergeCell ref="I6:I7"/>
    <mergeCell ref="J6:M6"/>
    <mergeCell ref="N6:N7"/>
    <mergeCell ref="O6:O7"/>
    <mergeCell ref="G13:G17"/>
    <mergeCell ref="B18:B22"/>
    <mergeCell ref="C18:C22"/>
    <mergeCell ref="D18:D22"/>
    <mergeCell ref="E18:E22"/>
    <mergeCell ref="F18:F22"/>
    <mergeCell ref="G18:G22"/>
    <mergeCell ref="B13:B17"/>
    <mergeCell ref="C13:C17"/>
    <mergeCell ref="D13:D17"/>
    <mergeCell ref="E13:E17"/>
    <mergeCell ref="F13:F17"/>
    <mergeCell ref="G28:G32"/>
    <mergeCell ref="B23:B27"/>
    <mergeCell ref="C23:C27"/>
    <mergeCell ref="D23:D27"/>
    <mergeCell ref="E23:E27"/>
    <mergeCell ref="F23:F27"/>
    <mergeCell ref="G23:G27"/>
    <mergeCell ref="F28:F32"/>
    <mergeCell ref="B33:E33"/>
    <mergeCell ref="B28:B32"/>
    <mergeCell ref="C28:C32"/>
    <mergeCell ref="D28:D32"/>
    <mergeCell ref="E28:E32"/>
  </mergeCells>
  <phoneticPr fontId="3" type="noConversion"/>
  <conditionalFormatting sqref="N8:O32">
    <cfRule type="expression" dxfId="0" priority="1" stopIfTrue="1">
      <formula>#REF!&gt;0</formula>
    </cfRule>
  </conditionalFormatting>
  <pageMargins left="0.35433070866141736" right="0" top="0.59055118110236227" bottom="0.19685039370078741" header="0.51181102362204722" footer="0.51181102362204722"/>
  <pageSetup scale="4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59999389629810485"/>
    <pageSetUpPr fitToPage="1"/>
  </sheetPr>
  <dimension ref="B1:P15"/>
  <sheetViews>
    <sheetView showGridLines="0" topLeftCell="A2" zoomScale="85" zoomScaleNormal="85" workbookViewId="0">
      <selection activeCell="J12" sqref="J12"/>
    </sheetView>
  </sheetViews>
  <sheetFormatPr defaultColWidth="9.140625" defaultRowHeight="15" x14ac:dyDescent="0.2"/>
  <cols>
    <col min="1" max="1" width="6.5703125" style="4" customWidth="1"/>
    <col min="2" max="2" width="10" style="4" customWidth="1"/>
    <col min="3" max="3" width="27.7109375" style="4" customWidth="1"/>
    <col min="4" max="5" width="20.7109375" style="4" customWidth="1"/>
    <col min="6" max="9" width="22.7109375" style="4" customWidth="1"/>
    <col min="10" max="10" width="29.85546875" style="4" customWidth="1"/>
    <col min="11" max="11" width="29.140625" style="4" customWidth="1"/>
    <col min="12" max="12" width="33" style="4" customWidth="1"/>
    <col min="13" max="13" width="29.85546875" style="4" customWidth="1"/>
    <col min="14" max="14" width="34.28515625" style="4" customWidth="1"/>
    <col min="15" max="15" width="27.140625" style="4" customWidth="1"/>
    <col min="16" max="16" width="36.85546875" style="4" customWidth="1"/>
    <col min="17" max="16384" width="9.140625" style="4"/>
  </cols>
  <sheetData>
    <row r="1" spans="2:16" s="46" customFormat="1" ht="27.75" customHeight="1" x14ac:dyDescent="0.25">
      <c r="I1" s="46" t="s">
        <v>754</v>
      </c>
    </row>
    <row r="2" spans="2:16" ht="15.75" x14ac:dyDescent="0.25"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2:16" ht="18" x14ac:dyDescent="0.25">
      <c r="B3" s="865" t="s">
        <v>25</v>
      </c>
      <c r="C3" s="865"/>
      <c r="D3" s="865"/>
      <c r="E3" s="865"/>
      <c r="F3" s="865"/>
      <c r="G3" s="865"/>
      <c r="H3" s="865"/>
      <c r="I3" s="865"/>
      <c r="J3" s="107"/>
      <c r="K3" s="107"/>
      <c r="L3" s="107"/>
      <c r="M3" s="107"/>
      <c r="N3" s="107"/>
      <c r="O3" s="107"/>
      <c r="P3" s="107"/>
    </row>
    <row r="4" spans="2:16" ht="15.75" x14ac:dyDescent="0.25"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2:16" ht="16.5" thickBot="1" x14ac:dyDescent="0.3">
      <c r="C5" s="62"/>
      <c r="D5" s="62"/>
      <c r="E5" s="62"/>
      <c r="I5" s="342" t="s">
        <v>46</v>
      </c>
      <c r="K5" s="62"/>
      <c r="L5" s="62"/>
      <c r="M5" s="62"/>
      <c r="N5" s="62"/>
      <c r="O5" s="62"/>
      <c r="P5" s="62"/>
    </row>
    <row r="6" spans="2:16" s="25" customFormat="1" ht="32.25" customHeight="1" x14ac:dyDescent="0.25">
      <c r="B6" s="1016" t="s">
        <v>2</v>
      </c>
      <c r="C6" s="1018" t="s">
        <v>26</v>
      </c>
      <c r="D6" s="338" t="s">
        <v>386</v>
      </c>
      <c r="E6" s="339" t="s">
        <v>392</v>
      </c>
      <c r="F6" s="1020" t="s">
        <v>841</v>
      </c>
      <c r="G6" s="1007" t="s">
        <v>842</v>
      </c>
      <c r="H6" s="1007" t="s">
        <v>843</v>
      </c>
      <c r="I6" s="1014" t="s">
        <v>844</v>
      </c>
      <c r="J6" s="55"/>
      <c r="K6" s="55"/>
      <c r="L6" s="55"/>
      <c r="M6" s="55"/>
      <c r="N6" s="55"/>
      <c r="O6" s="2"/>
    </row>
    <row r="7" spans="2:16" s="25" customFormat="1" ht="26.25" customHeight="1" thickBot="1" x14ac:dyDescent="0.25">
      <c r="B7" s="1017"/>
      <c r="C7" s="1019"/>
      <c r="D7" s="340" t="s">
        <v>790</v>
      </c>
      <c r="E7" s="341" t="s">
        <v>790</v>
      </c>
      <c r="F7" s="1021"/>
      <c r="G7" s="1008"/>
      <c r="H7" s="1008"/>
      <c r="I7" s="1015"/>
    </row>
    <row r="8" spans="2:16" s="120" customFormat="1" ht="33" customHeight="1" x14ac:dyDescent="0.2">
      <c r="B8" s="328" t="s">
        <v>84</v>
      </c>
      <c r="C8" s="335" t="s">
        <v>27</v>
      </c>
      <c r="D8" s="152"/>
      <c r="E8" s="329"/>
      <c r="F8" s="152"/>
      <c r="G8" s="95"/>
      <c r="H8" s="95"/>
      <c r="I8" s="98"/>
    </row>
    <row r="9" spans="2:16" s="120" customFormat="1" ht="33" customHeight="1" x14ac:dyDescent="0.2">
      <c r="B9" s="330" t="s">
        <v>85</v>
      </c>
      <c r="C9" s="336" t="s">
        <v>28</v>
      </c>
      <c r="D9" s="166">
        <v>100000</v>
      </c>
      <c r="E9" s="331">
        <v>50000</v>
      </c>
      <c r="F9" s="94">
        <v>20000</v>
      </c>
      <c r="G9" s="75">
        <v>50000</v>
      </c>
      <c r="H9" s="75">
        <v>70000</v>
      </c>
      <c r="I9" s="76">
        <v>100000</v>
      </c>
    </row>
    <row r="10" spans="2:16" s="120" customFormat="1" ht="33" customHeight="1" x14ac:dyDescent="0.2">
      <c r="B10" s="330" t="s">
        <v>86</v>
      </c>
      <c r="C10" s="336" t="s">
        <v>29</v>
      </c>
      <c r="D10" s="94">
        <v>500000</v>
      </c>
      <c r="E10" s="332">
        <v>150000</v>
      </c>
      <c r="F10" s="94">
        <v>200000</v>
      </c>
      <c r="G10" s="75">
        <v>450000</v>
      </c>
      <c r="H10" s="75">
        <v>700000</v>
      </c>
      <c r="I10" s="76">
        <v>900000</v>
      </c>
    </row>
    <row r="11" spans="2:16" s="120" customFormat="1" ht="33" customHeight="1" x14ac:dyDescent="0.2">
      <c r="B11" s="330" t="s">
        <v>87</v>
      </c>
      <c r="C11" s="336" t="s">
        <v>30</v>
      </c>
      <c r="D11" s="94">
        <v>2500000</v>
      </c>
      <c r="E11" s="332">
        <v>0</v>
      </c>
      <c r="F11" s="94"/>
      <c r="G11" s="75">
        <v>2500000</v>
      </c>
      <c r="H11" s="75">
        <v>2500000</v>
      </c>
      <c r="I11" s="76">
        <v>2500000</v>
      </c>
    </row>
    <row r="12" spans="2:16" s="120" customFormat="1" ht="33" customHeight="1" x14ac:dyDescent="0.2">
      <c r="B12" s="330" t="s">
        <v>88</v>
      </c>
      <c r="C12" s="336" t="s">
        <v>66</v>
      </c>
      <c r="D12" s="94">
        <v>3000000</v>
      </c>
      <c r="E12" s="332">
        <v>2000000</v>
      </c>
      <c r="F12" s="94">
        <v>560000</v>
      </c>
      <c r="G12" s="75">
        <v>1200000</v>
      </c>
      <c r="H12" s="75">
        <v>1750000</v>
      </c>
      <c r="I12" s="76">
        <v>2000000</v>
      </c>
    </row>
    <row r="13" spans="2:16" s="120" customFormat="1" ht="33" customHeight="1" x14ac:dyDescent="0.2">
      <c r="B13" s="330" t="s">
        <v>89</v>
      </c>
      <c r="C13" s="336" t="s">
        <v>31</v>
      </c>
      <c r="D13" s="94">
        <v>1500000</v>
      </c>
      <c r="E13" s="332">
        <v>1500000</v>
      </c>
      <c r="F13" s="94">
        <v>300000</v>
      </c>
      <c r="G13" s="75">
        <v>450000</v>
      </c>
      <c r="H13" s="75">
        <v>600000</v>
      </c>
      <c r="I13" s="76">
        <v>1000000</v>
      </c>
    </row>
    <row r="14" spans="2:16" s="120" customFormat="1" ht="33" customHeight="1" thickBot="1" x14ac:dyDescent="0.25">
      <c r="B14" s="333" t="s">
        <v>90</v>
      </c>
      <c r="C14" s="337" t="s">
        <v>23</v>
      </c>
      <c r="D14" s="124">
        <v>500000</v>
      </c>
      <c r="E14" s="334">
        <v>0</v>
      </c>
      <c r="F14" s="124"/>
      <c r="G14" s="77"/>
      <c r="H14" s="77"/>
      <c r="I14" s="78"/>
    </row>
    <row r="15" spans="2:16" x14ac:dyDescent="0.2">
      <c r="B15" s="171"/>
    </row>
  </sheetData>
  <mergeCells count="7">
    <mergeCell ref="H6:H7"/>
    <mergeCell ref="I6:I7"/>
    <mergeCell ref="B3:I3"/>
    <mergeCell ref="B6:B7"/>
    <mergeCell ref="C6:C7"/>
    <mergeCell ref="F6:F7"/>
    <mergeCell ref="G6:G7"/>
  </mergeCells>
  <phoneticPr fontId="3" type="noConversion"/>
  <pageMargins left="0.7" right="0.7" top="0.75" bottom="0.75" header="0.3" footer="0.3"/>
  <pageSetup scale="73" orientation="landscape" r:id="rId1"/>
  <headerFooter alignWithMargins="0"/>
  <ignoredErrors>
    <ignoredError sqref="B8:B1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67"/>
  <sheetViews>
    <sheetView showGridLines="0" topLeftCell="A58" workbookViewId="0">
      <selection activeCell="F10" sqref="F10"/>
    </sheetView>
  </sheetViews>
  <sheetFormatPr defaultColWidth="9.140625" defaultRowHeight="15.75" x14ac:dyDescent="0.25"/>
  <cols>
    <col min="1" max="1" width="3.42578125" style="47" customWidth="1"/>
    <col min="2" max="2" width="59.5703125" style="47" customWidth="1"/>
    <col min="3" max="3" width="12.5703125" style="47" customWidth="1"/>
    <col min="4" max="5" width="17.85546875" style="47" customWidth="1"/>
    <col min="6" max="16384" width="9.140625" style="47"/>
  </cols>
  <sheetData>
    <row r="1" spans="1:5" x14ac:dyDescent="0.25">
      <c r="E1" s="56" t="s">
        <v>347</v>
      </c>
    </row>
    <row r="2" spans="1:5" s="4" customFormat="1" ht="21.75" customHeight="1" x14ac:dyDescent="0.25">
      <c r="B2" s="765" t="s">
        <v>43</v>
      </c>
      <c r="C2" s="765"/>
      <c r="D2" s="765"/>
      <c r="E2" s="765"/>
    </row>
    <row r="3" spans="1:5" s="4" customFormat="1" ht="14.25" customHeight="1" x14ac:dyDescent="0.25">
      <c r="B3" s="765" t="s">
        <v>800</v>
      </c>
      <c r="C3" s="765"/>
      <c r="D3" s="765"/>
      <c r="E3" s="765"/>
    </row>
    <row r="4" spans="1:5" ht="16.5" thickBot="1" x14ac:dyDescent="0.3">
      <c r="E4" s="48" t="s">
        <v>198</v>
      </c>
    </row>
    <row r="5" spans="1:5" ht="39" customHeight="1" x14ac:dyDescent="0.25">
      <c r="A5" s="52"/>
      <c r="B5" s="368" t="s">
        <v>662</v>
      </c>
      <c r="C5" s="369" t="s">
        <v>40</v>
      </c>
      <c r="D5" s="370" t="s">
        <v>883</v>
      </c>
      <c r="E5" s="371" t="s">
        <v>884</v>
      </c>
    </row>
    <row r="6" spans="1:5" ht="16.5" thickBot="1" x14ac:dyDescent="0.3">
      <c r="A6" s="52"/>
      <c r="B6" s="44">
        <v>1</v>
      </c>
      <c r="C6" s="26">
        <v>2</v>
      </c>
      <c r="D6" s="67">
        <v>3</v>
      </c>
      <c r="E6" s="68">
        <v>4</v>
      </c>
    </row>
    <row r="7" spans="1:5" ht="20.100000000000001" customHeight="1" x14ac:dyDescent="0.25">
      <c r="A7" s="52"/>
      <c r="B7" s="64" t="s">
        <v>663</v>
      </c>
      <c r="C7" s="63"/>
      <c r="D7" s="718"/>
      <c r="E7" s="719"/>
    </row>
    <row r="8" spans="1:5" ht="20.100000000000001" customHeight="1" x14ac:dyDescent="0.25">
      <c r="A8" s="52"/>
      <c r="B8" s="353" t="s">
        <v>664</v>
      </c>
      <c r="C8" s="357">
        <v>3001</v>
      </c>
      <c r="D8" s="720">
        <f>D9+D10+D11+D12</f>
        <v>1280300</v>
      </c>
      <c r="E8" s="720">
        <f>E9+E10+E11+E12</f>
        <v>920106</v>
      </c>
    </row>
    <row r="9" spans="1:5" ht="20.100000000000001" customHeight="1" x14ac:dyDescent="0.25">
      <c r="A9" s="52"/>
      <c r="B9" s="65" t="s">
        <v>665</v>
      </c>
      <c r="C9" s="13">
        <v>3002</v>
      </c>
      <c r="D9" s="722">
        <v>1230000</v>
      </c>
      <c r="E9" s="720">
        <v>891606</v>
      </c>
    </row>
    <row r="10" spans="1:5" ht="20.100000000000001" customHeight="1" x14ac:dyDescent="0.25">
      <c r="A10" s="52"/>
      <c r="B10" s="65" t="s">
        <v>666</v>
      </c>
      <c r="C10" s="13">
        <v>3003</v>
      </c>
      <c r="D10" s="722"/>
      <c r="E10" s="723"/>
    </row>
    <row r="11" spans="1:5" ht="20.100000000000001" customHeight="1" x14ac:dyDescent="0.25">
      <c r="A11" s="52"/>
      <c r="B11" s="65" t="s">
        <v>667</v>
      </c>
      <c r="C11" s="13">
        <v>3004</v>
      </c>
      <c r="D11" s="722">
        <v>5300</v>
      </c>
      <c r="E11" s="723">
        <v>8500</v>
      </c>
    </row>
    <row r="12" spans="1:5" ht="20.100000000000001" customHeight="1" x14ac:dyDescent="0.25">
      <c r="A12" s="52"/>
      <c r="B12" s="65" t="s">
        <v>765</v>
      </c>
      <c r="C12" s="13">
        <v>3005</v>
      </c>
      <c r="D12" s="722">
        <v>45000</v>
      </c>
      <c r="E12" s="723">
        <v>20000</v>
      </c>
    </row>
    <row r="13" spans="1:5" ht="20.100000000000001" customHeight="1" x14ac:dyDescent="0.25">
      <c r="A13" s="52"/>
      <c r="B13" s="353" t="s">
        <v>668</v>
      </c>
      <c r="C13" s="357">
        <v>3006</v>
      </c>
      <c r="D13" s="720">
        <f>D14+D15+D16+D17+D18+D19+D20+D21</f>
        <v>1030611</v>
      </c>
      <c r="E13" s="720">
        <f>E14+E15+E16+E17+E18+E19+E20+E21</f>
        <v>839632</v>
      </c>
    </row>
    <row r="14" spans="1:5" ht="20.100000000000001" customHeight="1" x14ac:dyDescent="0.25">
      <c r="A14" s="52"/>
      <c r="B14" s="65" t="s">
        <v>669</v>
      </c>
      <c r="C14" s="13">
        <v>3007</v>
      </c>
      <c r="D14" s="722">
        <v>495021</v>
      </c>
      <c r="E14" s="723">
        <v>360000</v>
      </c>
    </row>
    <row r="15" spans="1:5" ht="20.100000000000001" customHeight="1" x14ac:dyDescent="0.25">
      <c r="A15" s="52"/>
      <c r="B15" s="65" t="s">
        <v>670</v>
      </c>
      <c r="C15" s="13">
        <v>3008</v>
      </c>
      <c r="D15" s="722">
        <v>990</v>
      </c>
      <c r="E15" s="723">
        <v>990</v>
      </c>
    </row>
    <row r="16" spans="1:5" ht="20.100000000000001" customHeight="1" x14ac:dyDescent="0.25">
      <c r="A16" s="52"/>
      <c r="B16" s="65" t="s">
        <v>671</v>
      </c>
      <c r="C16" s="13">
        <v>3009</v>
      </c>
      <c r="D16" s="722">
        <v>470000</v>
      </c>
      <c r="E16" s="723">
        <v>441142</v>
      </c>
    </row>
    <row r="17" spans="1:5" ht="20.100000000000001" customHeight="1" x14ac:dyDescent="0.25">
      <c r="A17" s="52"/>
      <c r="B17" s="65" t="s">
        <v>672</v>
      </c>
      <c r="C17" s="13">
        <v>3010</v>
      </c>
      <c r="D17" s="722">
        <v>8500</v>
      </c>
      <c r="E17" s="723">
        <v>8500</v>
      </c>
    </row>
    <row r="18" spans="1:5" ht="20.100000000000001" customHeight="1" x14ac:dyDescent="0.25">
      <c r="A18" s="52"/>
      <c r="B18" s="65" t="s">
        <v>673</v>
      </c>
      <c r="C18" s="13">
        <v>3011</v>
      </c>
      <c r="D18" s="722"/>
      <c r="E18" s="723"/>
    </row>
    <row r="19" spans="1:5" ht="20.100000000000001" customHeight="1" x14ac:dyDescent="0.25">
      <c r="A19" s="52"/>
      <c r="B19" s="65" t="s">
        <v>674</v>
      </c>
      <c r="C19" s="13">
        <v>3012</v>
      </c>
      <c r="D19" s="722">
        <v>6000</v>
      </c>
      <c r="E19" s="723">
        <v>3000</v>
      </c>
    </row>
    <row r="20" spans="1:5" ht="20.100000000000001" customHeight="1" x14ac:dyDescent="0.25">
      <c r="A20" s="52"/>
      <c r="B20" s="65" t="s">
        <v>675</v>
      </c>
      <c r="C20" s="13">
        <v>3013</v>
      </c>
      <c r="D20" s="722">
        <v>21000</v>
      </c>
      <c r="E20" s="723">
        <v>21000</v>
      </c>
    </row>
    <row r="21" spans="1:5" ht="20.100000000000001" customHeight="1" x14ac:dyDescent="0.25">
      <c r="A21" s="52"/>
      <c r="B21" s="65" t="s">
        <v>763</v>
      </c>
      <c r="C21" s="13">
        <v>3014</v>
      </c>
      <c r="D21" s="722">
        <v>29100</v>
      </c>
      <c r="E21" s="723">
        <v>5000</v>
      </c>
    </row>
    <row r="22" spans="1:5" ht="20.100000000000001" customHeight="1" x14ac:dyDescent="0.25">
      <c r="A22" s="52"/>
      <c r="B22" s="65" t="s">
        <v>676</v>
      </c>
      <c r="C22" s="13">
        <v>3015</v>
      </c>
      <c r="D22" s="722">
        <f>D8-D13</f>
        <v>249689</v>
      </c>
      <c r="E22" s="722">
        <f>E8-E13</f>
        <v>80474</v>
      </c>
    </row>
    <row r="23" spans="1:5" ht="20.100000000000001" customHeight="1" x14ac:dyDescent="0.25">
      <c r="A23" s="52"/>
      <c r="B23" s="65" t="s">
        <v>677</v>
      </c>
      <c r="C23" s="13">
        <v>3016</v>
      </c>
      <c r="D23" s="722"/>
      <c r="E23" s="723"/>
    </row>
    <row r="24" spans="1:5" ht="20.100000000000001" customHeight="1" x14ac:dyDescent="0.25">
      <c r="A24" s="52"/>
      <c r="B24" s="66" t="s">
        <v>783</v>
      </c>
      <c r="C24" s="13"/>
      <c r="D24" s="722"/>
      <c r="E24" s="723"/>
    </row>
    <row r="25" spans="1:5" ht="20.100000000000001" customHeight="1" x14ac:dyDescent="0.25">
      <c r="A25" s="52"/>
      <c r="B25" s="353" t="s">
        <v>132</v>
      </c>
      <c r="C25" s="357">
        <v>3017</v>
      </c>
      <c r="D25" s="721">
        <f>D26+D27+D28+D29+D30</f>
        <v>0</v>
      </c>
      <c r="E25" s="721">
        <f>E26+E27+E28+E29+E30</f>
        <v>4500</v>
      </c>
    </row>
    <row r="26" spans="1:5" ht="20.100000000000001" customHeight="1" x14ac:dyDescent="0.25">
      <c r="A26" s="52"/>
      <c r="B26" s="65" t="s">
        <v>679</v>
      </c>
      <c r="C26" s="13">
        <v>3018</v>
      </c>
      <c r="D26" s="722"/>
      <c r="E26" s="723"/>
    </row>
    <row r="27" spans="1:5" ht="27.75" customHeight="1" x14ac:dyDescent="0.25">
      <c r="A27" s="52"/>
      <c r="B27" s="65" t="s">
        <v>680</v>
      </c>
      <c r="C27" s="13">
        <v>3019</v>
      </c>
      <c r="D27" s="722"/>
      <c r="E27" s="723">
        <v>500</v>
      </c>
    </row>
    <row r="28" spans="1:5" ht="20.100000000000001" customHeight="1" x14ac:dyDescent="0.25">
      <c r="A28" s="52"/>
      <c r="B28" s="65" t="s">
        <v>681</v>
      </c>
      <c r="C28" s="13">
        <v>3020</v>
      </c>
      <c r="D28" s="722"/>
      <c r="E28" s="723">
        <v>4000</v>
      </c>
    </row>
    <row r="29" spans="1:5" ht="20.100000000000001" customHeight="1" x14ac:dyDescent="0.25">
      <c r="A29" s="52"/>
      <c r="B29" s="65" t="s">
        <v>682</v>
      </c>
      <c r="C29" s="13">
        <v>3021</v>
      </c>
      <c r="D29" s="722"/>
      <c r="E29" s="723"/>
    </row>
    <row r="30" spans="1:5" ht="20.100000000000001" customHeight="1" x14ac:dyDescent="0.25">
      <c r="A30" s="52"/>
      <c r="B30" s="65" t="s">
        <v>32</v>
      </c>
      <c r="C30" s="13">
        <v>3022</v>
      </c>
      <c r="D30" s="722"/>
      <c r="E30" s="723"/>
    </row>
    <row r="31" spans="1:5" ht="20.100000000000001" customHeight="1" x14ac:dyDescent="0.25">
      <c r="A31" s="52"/>
      <c r="B31" s="353" t="s">
        <v>133</v>
      </c>
      <c r="C31" s="357">
        <v>3023</v>
      </c>
      <c r="D31" s="720">
        <f>D32+D33+D34</f>
        <v>270900</v>
      </c>
      <c r="E31" s="720">
        <f>E32+E33+E34</f>
        <v>106000</v>
      </c>
    </row>
    <row r="32" spans="1:5" ht="20.100000000000001" customHeight="1" x14ac:dyDescent="0.25">
      <c r="A32" s="52"/>
      <c r="B32" s="65" t="s">
        <v>683</v>
      </c>
      <c r="C32" s="13">
        <v>3024</v>
      </c>
      <c r="D32" s="722"/>
      <c r="E32" s="723"/>
    </row>
    <row r="33" spans="1:5" ht="34.5" customHeight="1" x14ac:dyDescent="0.25">
      <c r="A33" s="52"/>
      <c r="B33" s="65" t="s">
        <v>684</v>
      </c>
      <c r="C33" s="13">
        <v>3025</v>
      </c>
      <c r="D33" s="722">
        <v>270900</v>
      </c>
      <c r="E33" s="723">
        <v>102000</v>
      </c>
    </row>
    <row r="34" spans="1:5" ht="20.100000000000001" customHeight="1" x14ac:dyDescent="0.25">
      <c r="A34" s="52"/>
      <c r="B34" s="65" t="s">
        <v>685</v>
      </c>
      <c r="C34" s="13">
        <v>3026</v>
      </c>
      <c r="D34" s="722"/>
      <c r="E34" s="723">
        <v>4000</v>
      </c>
    </row>
    <row r="35" spans="1:5" ht="20.100000000000001" customHeight="1" x14ac:dyDescent="0.25">
      <c r="A35" s="52"/>
      <c r="B35" s="65" t="s">
        <v>686</v>
      </c>
      <c r="C35" s="13">
        <v>3027</v>
      </c>
      <c r="D35" s="723"/>
      <c r="E35" s="723"/>
    </row>
    <row r="36" spans="1:5" ht="20.100000000000001" customHeight="1" x14ac:dyDescent="0.25">
      <c r="A36" s="52"/>
      <c r="B36" s="65" t="s">
        <v>687</v>
      </c>
      <c r="C36" s="13">
        <v>3028</v>
      </c>
      <c r="D36" s="723">
        <f>D31-D25</f>
        <v>270900</v>
      </c>
      <c r="E36" s="723">
        <f>E31-E25</f>
        <v>101500</v>
      </c>
    </row>
    <row r="37" spans="1:5" ht="22.5" customHeight="1" x14ac:dyDescent="0.25">
      <c r="A37" s="52"/>
      <c r="B37" s="66" t="s">
        <v>688</v>
      </c>
      <c r="C37" s="13"/>
      <c r="D37" s="722"/>
      <c r="E37" s="723"/>
    </row>
    <row r="38" spans="1:5" ht="20.100000000000001" customHeight="1" x14ac:dyDescent="0.25">
      <c r="A38" s="52"/>
      <c r="B38" s="353" t="s">
        <v>689</v>
      </c>
      <c r="C38" s="357">
        <v>3029</v>
      </c>
      <c r="D38" s="720">
        <f>D39+D40+D41+D42+D43+D44+D45</f>
        <v>70000</v>
      </c>
      <c r="E38" s="720">
        <f>E39+E40+E41+E42+E43+E44+E45</f>
        <v>70000</v>
      </c>
    </row>
    <row r="39" spans="1:5" ht="20.100000000000001" customHeight="1" x14ac:dyDescent="0.25">
      <c r="A39" s="52"/>
      <c r="B39" s="65" t="s">
        <v>33</v>
      </c>
      <c r="C39" s="13">
        <v>3030</v>
      </c>
      <c r="D39" s="722"/>
      <c r="E39" s="723"/>
    </row>
    <row r="40" spans="1:5" ht="20.100000000000001" customHeight="1" x14ac:dyDescent="0.25">
      <c r="A40" s="52"/>
      <c r="B40" s="65" t="s">
        <v>690</v>
      </c>
      <c r="C40" s="13">
        <v>3031</v>
      </c>
      <c r="D40" s="722">
        <v>60000</v>
      </c>
      <c r="E40" s="723">
        <v>60000</v>
      </c>
    </row>
    <row r="41" spans="1:5" ht="20.100000000000001" customHeight="1" x14ac:dyDescent="0.25">
      <c r="A41" s="52"/>
      <c r="B41" s="65" t="s">
        <v>691</v>
      </c>
      <c r="C41" s="13">
        <v>3032</v>
      </c>
      <c r="D41" s="722"/>
      <c r="E41" s="723"/>
    </row>
    <row r="42" spans="1:5" ht="20.100000000000001" customHeight="1" x14ac:dyDescent="0.25">
      <c r="A42" s="52"/>
      <c r="B42" s="65" t="s">
        <v>692</v>
      </c>
      <c r="C42" s="13">
        <v>3033</v>
      </c>
      <c r="D42" s="722">
        <v>10000</v>
      </c>
      <c r="E42" s="723">
        <v>10000</v>
      </c>
    </row>
    <row r="43" spans="1:5" ht="20.100000000000001" customHeight="1" x14ac:dyDescent="0.25">
      <c r="A43" s="52"/>
      <c r="B43" s="65" t="s">
        <v>693</v>
      </c>
      <c r="C43" s="13">
        <v>3034</v>
      </c>
      <c r="D43" s="722"/>
      <c r="E43" s="723"/>
    </row>
    <row r="44" spans="1:5" ht="20.100000000000001" customHeight="1" x14ac:dyDescent="0.25">
      <c r="A44" s="52"/>
      <c r="B44" s="65" t="s">
        <v>694</v>
      </c>
      <c r="C44" s="13">
        <v>3035</v>
      </c>
      <c r="D44" s="722"/>
      <c r="E44" s="723"/>
    </row>
    <row r="45" spans="1:5" ht="20.100000000000001" customHeight="1" x14ac:dyDescent="0.25">
      <c r="A45" s="52"/>
      <c r="B45" s="65" t="s">
        <v>764</v>
      </c>
      <c r="C45" s="13">
        <v>3036</v>
      </c>
      <c r="D45" s="722"/>
      <c r="E45" s="723"/>
    </row>
    <row r="46" spans="1:5" ht="20.100000000000001" customHeight="1" x14ac:dyDescent="0.25">
      <c r="A46" s="52"/>
      <c r="B46" s="353" t="s">
        <v>695</v>
      </c>
      <c r="C46" s="357">
        <v>3037</v>
      </c>
      <c r="D46" s="720">
        <f>D47+D48+D49+D50+D51+D52+D53+D54</f>
        <v>54789</v>
      </c>
      <c r="E46" s="720">
        <f>E47+E48+E49+E50+E51+E52+E53+E54</f>
        <v>83593</v>
      </c>
    </row>
    <row r="47" spans="1:5" ht="20.100000000000001" customHeight="1" x14ac:dyDescent="0.25">
      <c r="A47" s="52"/>
      <c r="B47" s="65" t="s">
        <v>696</v>
      </c>
      <c r="C47" s="13">
        <v>3038</v>
      </c>
      <c r="D47" s="722"/>
      <c r="E47" s="723"/>
    </row>
    <row r="48" spans="1:5" ht="20.100000000000001" customHeight="1" x14ac:dyDescent="0.25">
      <c r="A48" s="52"/>
      <c r="B48" s="65" t="s">
        <v>690</v>
      </c>
      <c r="C48" s="13">
        <v>3039</v>
      </c>
      <c r="D48" s="722">
        <v>54789</v>
      </c>
      <c r="E48" s="723">
        <v>54789</v>
      </c>
    </row>
    <row r="49" spans="1:8" ht="20.100000000000001" customHeight="1" x14ac:dyDescent="0.25">
      <c r="A49" s="52"/>
      <c r="B49" s="65" t="s">
        <v>691</v>
      </c>
      <c r="C49" s="13">
        <v>3040</v>
      </c>
      <c r="D49" s="722"/>
      <c r="E49" s="723"/>
    </row>
    <row r="50" spans="1:8" ht="20.100000000000001" customHeight="1" x14ac:dyDescent="0.25">
      <c r="A50" s="52"/>
      <c r="B50" s="65" t="s">
        <v>692</v>
      </c>
      <c r="C50" s="13">
        <v>3041</v>
      </c>
      <c r="D50" s="722"/>
      <c r="E50" s="723">
        <v>10000</v>
      </c>
    </row>
    <row r="51" spans="1:8" ht="20.100000000000001" customHeight="1" x14ac:dyDescent="0.25">
      <c r="A51" s="52"/>
      <c r="B51" s="65" t="s">
        <v>693</v>
      </c>
      <c r="C51" s="13">
        <v>3042</v>
      </c>
      <c r="D51" s="722"/>
      <c r="E51" s="723"/>
    </row>
    <row r="52" spans="1:8" ht="20.100000000000001" customHeight="1" x14ac:dyDescent="0.25">
      <c r="A52" s="52"/>
      <c r="B52" s="65" t="s">
        <v>697</v>
      </c>
      <c r="C52" s="13">
        <v>3043</v>
      </c>
      <c r="D52" s="722"/>
      <c r="E52" s="723"/>
    </row>
    <row r="53" spans="1:8" ht="20.100000000000001" customHeight="1" x14ac:dyDescent="0.25">
      <c r="A53" s="52"/>
      <c r="B53" s="65" t="s">
        <v>698</v>
      </c>
      <c r="C53" s="13">
        <v>3044</v>
      </c>
      <c r="D53" s="722"/>
      <c r="E53" s="723"/>
    </row>
    <row r="54" spans="1:8" ht="20.100000000000001" customHeight="1" x14ac:dyDescent="0.25">
      <c r="A54" s="52"/>
      <c r="B54" s="65" t="s">
        <v>699</v>
      </c>
      <c r="C54" s="13">
        <v>3045</v>
      </c>
      <c r="D54" s="722"/>
      <c r="E54" s="723">
        <v>18804</v>
      </c>
    </row>
    <row r="55" spans="1:8" ht="20.100000000000001" customHeight="1" x14ac:dyDescent="0.25">
      <c r="A55" s="52"/>
      <c r="B55" s="65" t="s">
        <v>700</v>
      </c>
      <c r="C55" s="13">
        <v>3046</v>
      </c>
      <c r="D55" s="722">
        <f>D38-D46</f>
        <v>15211</v>
      </c>
      <c r="E55" s="722"/>
    </row>
    <row r="56" spans="1:8" ht="20.100000000000001" customHeight="1" x14ac:dyDescent="0.25">
      <c r="A56" s="52"/>
      <c r="B56" s="65" t="s">
        <v>701</v>
      </c>
      <c r="C56" s="13">
        <v>3047</v>
      </c>
      <c r="D56" s="722"/>
      <c r="E56" s="723">
        <f>E46-E38</f>
        <v>13593</v>
      </c>
    </row>
    <row r="57" spans="1:8" ht="20.100000000000001" customHeight="1" x14ac:dyDescent="0.25">
      <c r="A57" s="52"/>
      <c r="B57" s="66" t="s">
        <v>702</v>
      </c>
      <c r="C57" s="13">
        <v>3048</v>
      </c>
      <c r="D57" s="722">
        <f>D8+D25+D38</f>
        <v>1350300</v>
      </c>
      <c r="E57" s="722">
        <f>E8+E25+E38</f>
        <v>994606</v>
      </c>
    </row>
    <row r="58" spans="1:8" ht="20.100000000000001" customHeight="1" x14ac:dyDescent="0.25">
      <c r="A58" s="52"/>
      <c r="B58" s="66" t="s">
        <v>703</v>
      </c>
      <c r="C58" s="13">
        <v>3049</v>
      </c>
      <c r="D58" s="722">
        <f>D13+D31+D46</f>
        <v>1356300</v>
      </c>
      <c r="E58" s="722">
        <f>E13+E31+E46</f>
        <v>1029225</v>
      </c>
    </row>
    <row r="59" spans="1:8" ht="20.100000000000001" customHeight="1" x14ac:dyDescent="0.25">
      <c r="A59" s="52"/>
      <c r="B59" s="353" t="s">
        <v>704</v>
      </c>
      <c r="C59" s="357">
        <v>3050</v>
      </c>
      <c r="D59" s="720"/>
      <c r="E59" s="720"/>
    </row>
    <row r="60" spans="1:8" ht="20.100000000000001" customHeight="1" x14ac:dyDescent="0.25">
      <c r="A60" s="52"/>
      <c r="B60" s="353" t="s">
        <v>705</v>
      </c>
      <c r="C60" s="357">
        <v>3051</v>
      </c>
      <c r="D60" s="720">
        <v>6000</v>
      </c>
      <c r="E60" s="720">
        <f>E58-E57</f>
        <v>34619</v>
      </c>
    </row>
    <row r="61" spans="1:8" ht="20.100000000000001" customHeight="1" x14ac:dyDescent="0.25">
      <c r="A61" s="52"/>
      <c r="B61" s="353" t="s">
        <v>706</v>
      </c>
      <c r="C61" s="357">
        <v>3052</v>
      </c>
      <c r="D61" s="720">
        <v>25000</v>
      </c>
      <c r="E61" s="721">
        <v>53619</v>
      </c>
    </row>
    <row r="62" spans="1:8" ht="24" customHeight="1" x14ac:dyDescent="0.25">
      <c r="A62" s="52"/>
      <c r="B62" s="66" t="s">
        <v>707</v>
      </c>
      <c r="C62" s="13">
        <v>3053</v>
      </c>
      <c r="D62" s="722"/>
      <c r="E62" s="723"/>
      <c r="H62" s="763"/>
    </row>
    <row r="63" spans="1:8" ht="24" customHeight="1" thickBot="1" x14ac:dyDescent="0.3">
      <c r="A63" s="52"/>
      <c r="B63" s="66" t="s">
        <v>788</v>
      </c>
      <c r="C63" s="13">
        <v>3054</v>
      </c>
      <c r="D63" s="722"/>
      <c r="E63" s="723"/>
      <c r="H63" s="764"/>
    </row>
    <row r="64" spans="1:8" ht="20.100000000000001" customHeight="1" x14ac:dyDescent="0.25">
      <c r="B64" s="362" t="s">
        <v>708</v>
      </c>
      <c r="C64" s="766">
        <v>3055</v>
      </c>
      <c r="D64" s="763">
        <f>D59-D60+D61+D62-D63</f>
        <v>19000</v>
      </c>
      <c r="E64" s="763">
        <f>E59-E60+E61+E62-E63</f>
        <v>19000</v>
      </c>
    </row>
    <row r="65" spans="2:5" ht="13.5" customHeight="1" thickBot="1" x14ac:dyDescent="0.3">
      <c r="B65" s="363" t="s">
        <v>709</v>
      </c>
      <c r="C65" s="767"/>
      <c r="D65" s="764"/>
      <c r="E65" s="764"/>
    </row>
    <row r="66" spans="2:5" x14ac:dyDescent="0.25">
      <c r="B66" s="2"/>
    </row>
    <row r="67" spans="2:5" x14ac:dyDescent="0.25">
      <c r="B67" s="2"/>
    </row>
  </sheetData>
  <mergeCells count="6">
    <mergeCell ref="H62:H63"/>
    <mergeCell ref="B2:E2"/>
    <mergeCell ref="B3:E3"/>
    <mergeCell ref="C64:C65"/>
    <mergeCell ref="D64:D65"/>
    <mergeCell ref="E64:E6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79998168889431442"/>
  </sheetPr>
  <dimension ref="A1:J23"/>
  <sheetViews>
    <sheetView showGridLines="0" workbookViewId="0">
      <selection activeCell="B9" sqref="B9"/>
    </sheetView>
  </sheetViews>
  <sheetFormatPr defaultColWidth="9.140625" defaultRowHeight="15.75" x14ac:dyDescent="0.25"/>
  <cols>
    <col min="1" max="1" width="0.7109375" style="514" customWidth="1"/>
    <col min="2" max="2" width="35.5703125" style="514" customWidth="1"/>
    <col min="3" max="3" width="12.85546875" style="514" customWidth="1"/>
    <col min="4" max="4" width="10.7109375" style="514" customWidth="1"/>
    <col min="5" max="8" width="17.7109375" style="514" customWidth="1"/>
    <col min="9" max="9" width="34" style="514" customWidth="1"/>
    <col min="10" max="10" width="45.140625" style="514" customWidth="1"/>
    <col min="11" max="11" width="59.85546875" style="514" customWidth="1"/>
    <col min="12" max="16384" width="9.140625" style="514"/>
  </cols>
  <sheetData>
    <row r="1" spans="1:10" x14ac:dyDescent="0.25">
      <c r="J1" s="515" t="s">
        <v>659</v>
      </c>
    </row>
    <row r="3" spans="1:10" ht="20.25" customHeight="1" x14ac:dyDescent="0.25">
      <c r="B3" s="768" t="s">
        <v>711</v>
      </c>
      <c r="C3" s="768"/>
      <c r="D3" s="768"/>
      <c r="E3" s="768"/>
      <c r="F3" s="768"/>
      <c r="G3" s="768"/>
      <c r="H3" s="768"/>
      <c r="I3" s="768"/>
      <c r="J3" s="768"/>
    </row>
    <row r="4" spans="1:10" ht="16.5" thickBot="1" x14ac:dyDescent="0.3"/>
    <row r="5" spans="1:10" ht="21.75" customHeight="1" thickBot="1" x14ac:dyDescent="0.3">
      <c r="B5" s="769" t="s">
        <v>712</v>
      </c>
      <c r="C5" s="771" t="s">
        <v>713</v>
      </c>
      <c r="D5" s="773" t="s">
        <v>714</v>
      </c>
      <c r="E5" s="775" t="s">
        <v>715</v>
      </c>
      <c r="F5" s="776"/>
      <c r="G5" s="776"/>
      <c r="H5" s="777"/>
      <c r="I5" s="769" t="s">
        <v>716</v>
      </c>
      <c r="J5" s="771" t="s">
        <v>717</v>
      </c>
    </row>
    <row r="6" spans="1:10" ht="30.75" customHeight="1" thickBot="1" x14ac:dyDescent="0.3">
      <c r="B6" s="770"/>
      <c r="C6" s="772"/>
      <c r="D6" s="774"/>
      <c r="E6" s="516" t="s">
        <v>714</v>
      </c>
      <c r="F6" s="517" t="s">
        <v>790</v>
      </c>
      <c r="G6" s="517" t="s">
        <v>792</v>
      </c>
      <c r="H6" s="518" t="s">
        <v>795</v>
      </c>
      <c r="I6" s="770"/>
      <c r="J6" s="772"/>
    </row>
    <row r="7" spans="1:10" ht="20.100000000000001" customHeight="1" x14ac:dyDescent="0.25">
      <c r="A7" s="519"/>
      <c r="B7" s="520" t="s">
        <v>911</v>
      </c>
      <c r="C7" s="521" t="s">
        <v>912</v>
      </c>
      <c r="D7" s="522">
        <v>2023</v>
      </c>
      <c r="E7" s="731">
        <v>0.56000000000000005</v>
      </c>
      <c r="F7" s="732">
        <v>0.6</v>
      </c>
      <c r="G7" s="733">
        <v>0.61</v>
      </c>
      <c r="H7" s="734">
        <v>0.61</v>
      </c>
      <c r="I7" s="524" t="s">
        <v>915</v>
      </c>
      <c r="J7" s="525" t="s">
        <v>913</v>
      </c>
    </row>
    <row r="8" spans="1:10" ht="20.100000000000001" customHeight="1" x14ac:dyDescent="0.25">
      <c r="A8" s="519"/>
      <c r="B8" s="526" t="s">
        <v>914</v>
      </c>
      <c r="C8" s="527" t="s">
        <v>912</v>
      </c>
      <c r="D8" s="528">
        <v>2023</v>
      </c>
      <c r="E8" s="735">
        <v>0.73</v>
      </c>
      <c r="F8" s="736">
        <v>0.77</v>
      </c>
      <c r="G8" s="737">
        <v>0.78</v>
      </c>
      <c r="H8" s="738">
        <v>0.78</v>
      </c>
      <c r="I8" s="532" t="s">
        <v>915</v>
      </c>
      <c r="J8" s="533" t="s">
        <v>916</v>
      </c>
    </row>
    <row r="9" spans="1:10" ht="20.100000000000001" customHeight="1" x14ac:dyDescent="0.25">
      <c r="A9" s="519"/>
      <c r="B9" s="526"/>
      <c r="C9" s="527"/>
      <c r="D9" s="528"/>
      <c r="E9" s="529"/>
      <c r="F9" s="530"/>
      <c r="G9" s="496"/>
      <c r="H9" s="531"/>
      <c r="I9" s="532"/>
      <c r="J9" s="533"/>
    </row>
    <row r="10" spans="1:10" ht="20.100000000000001" customHeight="1" x14ac:dyDescent="0.25">
      <c r="A10" s="519"/>
      <c r="B10" s="526"/>
      <c r="C10" s="527"/>
      <c r="D10" s="528"/>
      <c r="E10" s="529"/>
      <c r="F10" s="530"/>
      <c r="G10" s="496"/>
      <c r="H10" s="531"/>
      <c r="I10" s="532"/>
      <c r="J10" s="533"/>
    </row>
    <row r="11" spans="1:10" ht="20.100000000000001" customHeight="1" x14ac:dyDescent="0.25">
      <c r="A11" s="519"/>
      <c r="B11" s="526"/>
      <c r="C11" s="527"/>
      <c r="D11" s="528"/>
      <c r="E11" s="529"/>
      <c r="F11" s="530"/>
      <c r="G11" s="496"/>
      <c r="H11" s="531"/>
      <c r="I11" s="532"/>
      <c r="J11" s="533"/>
    </row>
    <row r="12" spans="1:10" ht="20.100000000000001" customHeight="1" x14ac:dyDescent="0.25">
      <c r="A12" s="519"/>
      <c r="B12" s="526"/>
      <c r="C12" s="527"/>
      <c r="D12" s="528"/>
      <c r="E12" s="529"/>
      <c r="F12" s="530"/>
      <c r="G12" s="496"/>
      <c r="H12" s="531"/>
      <c r="I12" s="532"/>
      <c r="J12" s="533"/>
    </row>
    <row r="13" spans="1:10" ht="20.100000000000001" customHeight="1" x14ac:dyDescent="0.25">
      <c r="A13" s="519"/>
      <c r="B13" s="526"/>
      <c r="C13" s="527"/>
      <c r="D13" s="528"/>
      <c r="E13" s="529"/>
      <c r="F13" s="530"/>
      <c r="G13" s="496"/>
      <c r="H13" s="531"/>
      <c r="I13" s="532"/>
      <c r="J13" s="533"/>
    </row>
    <row r="14" spans="1:10" ht="20.100000000000001" customHeight="1" x14ac:dyDescent="0.25">
      <c r="A14" s="519"/>
      <c r="B14" s="534"/>
      <c r="C14" s="535"/>
      <c r="D14" s="522"/>
      <c r="E14" s="536"/>
      <c r="F14" s="523"/>
      <c r="G14" s="491"/>
      <c r="H14" s="537"/>
      <c r="I14" s="538"/>
      <c r="J14" s="533"/>
    </row>
    <row r="15" spans="1:10" ht="20.100000000000001" customHeight="1" x14ac:dyDescent="0.25">
      <c r="A15" s="519"/>
      <c r="B15" s="526"/>
      <c r="C15" s="527"/>
      <c r="D15" s="528"/>
      <c r="E15" s="529"/>
      <c r="F15" s="530"/>
      <c r="G15" s="496"/>
      <c r="H15" s="531"/>
      <c r="I15" s="532"/>
      <c r="J15" s="533"/>
    </row>
    <row r="16" spans="1:10" ht="20.100000000000001" customHeight="1" x14ac:dyDescent="0.25">
      <c r="A16" s="519"/>
      <c r="B16" s="526"/>
      <c r="C16" s="527"/>
      <c r="D16" s="528"/>
      <c r="E16" s="529"/>
      <c r="F16" s="530"/>
      <c r="G16" s="496"/>
      <c r="H16" s="531"/>
      <c r="I16" s="532"/>
      <c r="J16" s="533"/>
    </row>
    <row r="17" spans="1:10" ht="20.100000000000001" customHeight="1" x14ac:dyDescent="0.25">
      <c r="A17" s="519"/>
      <c r="B17" s="526"/>
      <c r="C17" s="527"/>
      <c r="D17" s="528"/>
      <c r="E17" s="529"/>
      <c r="F17" s="530"/>
      <c r="G17" s="496"/>
      <c r="H17" s="531"/>
      <c r="I17" s="532"/>
      <c r="J17" s="533"/>
    </row>
    <row r="18" spans="1:10" ht="20.100000000000001" customHeight="1" x14ac:dyDescent="0.25">
      <c r="A18" s="519"/>
      <c r="B18" s="526"/>
      <c r="C18" s="527"/>
      <c r="D18" s="528"/>
      <c r="E18" s="529"/>
      <c r="F18" s="530"/>
      <c r="G18" s="496"/>
      <c r="H18" s="531"/>
      <c r="I18" s="532"/>
      <c r="J18" s="533"/>
    </row>
    <row r="19" spans="1:10" ht="20.100000000000001" customHeight="1" x14ac:dyDescent="0.25">
      <c r="A19" s="519"/>
      <c r="B19" s="526"/>
      <c r="C19" s="527"/>
      <c r="D19" s="528"/>
      <c r="E19" s="529"/>
      <c r="F19" s="530"/>
      <c r="G19" s="496"/>
      <c r="H19" s="531"/>
      <c r="I19" s="532"/>
      <c r="J19" s="533"/>
    </row>
    <row r="20" spans="1:10" ht="20.100000000000001" customHeight="1" x14ac:dyDescent="0.25">
      <c r="A20" s="519"/>
      <c r="B20" s="526"/>
      <c r="C20" s="527"/>
      <c r="D20" s="528"/>
      <c r="E20" s="529"/>
      <c r="F20" s="530"/>
      <c r="G20" s="496"/>
      <c r="H20" s="531"/>
      <c r="I20" s="532"/>
      <c r="J20" s="533"/>
    </row>
    <row r="21" spans="1:10" ht="20.100000000000001" customHeight="1" thickBot="1" x14ac:dyDescent="0.3">
      <c r="A21" s="519"/>
      <c r="B21" s="539"/>
      <c r="C21" s="540"/>
      <c r="D21" s="541"/>
      <c r="E21" s="542"/>
      <c r="F21" s="543"/>
      <c r="G21" s="500"/>
      <c r="H21" s="544"/>
      <c r="I21" s="545"/>
      <c r="J21" s="546"/>
    </row>
    <row r="22" spans="1:10" x14ac:dyDescent="0.25">
      <c r="J22" s="547"/>
    </row>
    <row r="23" spans="1:10" x14ac:dyDescent="0.25">
      <c r="B23" s="548"/>
    </row>
  </sheetData>
  <mergeCells count="7">
    <mergeCell ref="B3:J3"/>
    <mergeCell ref="B5:B6"/>
    <mergeCell ref="C5:C6"/>
    <mergeCell ref="D5:D6"/>
    <mergeCell ref="E5:H5"/>
    <mergeCell ref="I5:I6"/>
    <mergeCell ref="J5:J6"/>
  </mergeCells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79998168889431442"/>
  </sheetPr>
  <dimension ref="A1:J41"/>
  <sheetViews>
    <sheetView showGridLines="0" topLeftCell="A7" workbookViewId="0">
      <selection activeCell="I13" sqref="I13"/>
    </sheetView>
  </sheetViews>
  <sheetFormatPr defaultColWidth="9.140625" defaultRowHeight="15.75" x14ac:dyDescent="0.25"/>
  <cols>
    <col min="1" max="1" width="1.28515625" style="551" customWidth="1"/>
    <col min="2" max="2" width="33.7109375" style="551" customWidth="1"/>
    <col min="3" max="3" width="6.42578125" style="551" customWidth="1"/>
    <col min="4" max="4" width="22.42578125" style="551" customWidth="1"/>
    <col min="5" max="5" width="6.42578125" style="551" customWidth="1"/>
    <col min="6" max="6" width="22.42578125" style="551" customWidth="1"/>
    <col min="7" max="7" width="6.42578125" style="551" customWidth="1"/>
    <col min="8" max="8" width="18.42578125" style="551" customWidth="1"/>
    <col min="9" max="9" width="21" style="551" customWidth="1"/>
    <col min="10" max="10" width="50.28515625" style="551" customWidth="1"/>
    <col min="11" max="11" width="9.140625" style="551" customWidth="1"/>
    <col min="12" max="16384" width="9.140625" style="551"/>
  </cols>
  <sheetData>
    <row r="1" spans="1:10" s="549" customFormat="1" ht="18" customHeight="1" x14ac:dyDescent="0.25">
      <c r="B1" s="571"/>
      <c r="C1" s="571"/>
      <c r="D1" s="571"/>
      <c r="E1" s="550"/>
      <c r="F1" s="550"/>
      <c r="G1" s="550"/>
      <c r="H1" s="550"/>
      <c r="I1" s="550"/>
      <c r="J1" s="778" t="s">
        <v>743</v>
      </c>
    </row>
    <row r="2" spans="1:10" s="549" customFormat="1" ht="4.5" customHeight="1" x14ac:dyDescent="0.25">
      <c r="A2" s="549">
        <v>1</v>
      </c>
      <c r="B2" s="571" t="s">
        <v>718</v>
      </c>
      <c r="C2" s="571">
        <v>1</v>
      </c>
      <c r="D2" s="571" t="s">
        <v>719</v>
      </c>
      <c r="E2" s="550"/>
      <c r="F2" s="550"/>
      <c r="G2" s="550"/>
      <c r="H2" s="550"/>
      <c r="I2" s="550"/>
      <c r="J2" s="778"/>
    </row>
    <row r="3" spans="1:10" s="549" customFormat="1" ht="5.25" customHeight="1" x14ac:dyDescent="0.25">
      <c r="A3" s="549">
        <v>2</v>
      </c>
      <c r="B3" s="571" t="s">
        <v>720</v>
      </c>
      <c r="C3" s="571">
        <v>2</v>
      </c>
      <c r="D3" s="571" t="s">
        <v>721</v>
      </c>
      <c r="E3" s="550"/>
      <c r="F3" s="550"/>
      <c r="G3" s="550"/>
      <c r="H3" s="550"/>
      <c r="I3" s="550"/>
      <c r="J3" s="778"/>
    </row>
    <row r="4" spans="1:10" s="549" customFormat="1" ht="1.5" customHeight="1" x14ac:dyDescent="0.25">
      <c r="A4" s="549">
        <v>3</v>
      </c>
      <c r="B4" s="550" t="s">
        <v>722</v>
      </c>
      <c r="C4" s="550">
        <v>3</v>
      </c>
      <c r="D4" s="550" t="s">
        <v>723</v>
      </c>
      <c r="E4" s="550"/>
      <c r="F4" s="550"/>
      <c r="G4" s="550"/>
      <c r="H4" s="550"/>
      <c r="I4" s="550"/>
      <c r="J4" s="550"/>
    </row>
    <row r="5" spans="1:10" ht="24" customHeight="1" x14ac:dyDescent="0.25">
      <c r="B5" s="779" t="s">
        <v>742</v>
      </c>
      <c r="C5" s="779"/>
      <c r="D5" s="779"/>
      <c r="E5" s="779"/>
      <c r="F5" s="779"/>
      <c r="G5" s="779"/>
      <c r="H5" s="779"/>
      <c r="I5" s="779"/>
      <c r="J5" s="779"/>
    </row>
    <row r="6" spans="1:10" ht="9" customHeight="1" thickBot="1" x14ac:dyDescent="0.3">
      <c r="B6" s="552"/>
      <c r="C6" s="552"/>
      <c r="D6" s="552"/>
      <c r="E6" s="552"/>
      <c r="F6" s="552"/>
      <c r="G6" s="552"/>
      <c r="H6" s="552"/>
      <c r="I6" s="552"/>
      <c r="J6" s="552"/>
    </row>
    <row r="7" spans="1:10" ht="39.75" customHeight="1" thickBot="1" x14ac:dyDescent="0.3">
      <c r="A7" s="553"/>
      <c r="B7" s="780" t="s">
        <v>724</v>
      </c>
      <c r="C7" s="782" t="s">
        <v>725</v>
      </c>
      <c r="D7" s="780"/>
      <c r="E7" s="783" t="s">
        <v>726</v>
      </c>
      <c r="F7" s="784"/>
      <c r="G7" s="785" t="s">
        <v>727</v>
      </c>
      <c r="H7" s="786"/>
      <c r="I7" s="787" t="s">
        <v>744</v>
      </c>
      <c r="J7" s="787" t="s">
        <v>745</v>
      </c>
    </row>
    <row r="8" spans="1:10" ht="27.75" customHeight="1" thickBot="1" x14ac:dyDescent="0.3">
      <c r="A8" s="553"/>
      <c r="B8" s="781"/>
      <c r="C8" s="554" t="s">
        <v>728</v>
      </c>
      <c r="D8" s="555" t="s">
        <v>729</v>
      </c>
      <c r="E8" s="554" t="s">
        <v>728</v>
      </c>
      <c r="F8" s="556" t="s">
        <v>730</v>
      </c>
      <c r="G8" s="557" t="s">
        <v>731</v>
      </c>
      <c r="H8" s="558" t="s">
        <v>732</v>
      </c>
      <c r="I8" s="788"/>
      <c r="J8" s="788"/>
    </row>
    <row r="9" spans="1:10" x14ac:dyDescent="0.25">
      <c r="A9" s="553"/>
      <c r="B9" s="559" t="s">
        <v>917</v>
      </c>
      <c r="C9" s="560">
        <v>1</v>
      </c>
      <c r="D9" s="561" t="str">
        <f>IF(C9=1,$B$2,IF(C9=2,$B$3,IF(C9=3,$B$4," ")))</f>
        <v>Ниска вероватноћа</v>
      </c>
      <c r="E9" s="562">
        <v>1</v>
      </c>
      <c r="F9" s="563" t="str">
        <f>IF(E9=1,$D$2,IF(E9=2,$D$3,IF(E9=3,$D$4," ")))</f>
        <v>Низак утицај</v>
      </c>
      <c r="G9" s="564">
        <f>IF(C9*E9=0," ",C9*E9)</f>
        <v>1</v>
      </c>
      <c r="H9" s="561" t="str">
        <f>IF(G9=1,"Низак ризик",IF(G9=2,"Умерен ризик",IF(G9=3,"Умерен ризик",IF(G9=4,"Умерен ризик",IF(G9=6,"Висок ризик",IF(G9=9,"Критичан ризик"," "))))))</f>
        <v>Низак ризик</v>
      </c>
      <c r="I9" s="565">
        <v>4000</v>
      </c>
      <c r="J9" s="525" t="s">
        <v>921</v>
      </c>
    </row>
    <row r="10" spans="1:10" x14ac:dyDescent="0.25">
      <c r="A10" s="553"/>
      <c r="B10" s="566" t="s">
        <v>918</v>
      </c>
      <c r="C10" s="560">
        <v>2</v>
      </c>
      <c r="D10" s="563" t="str">
        <f>IF(C10=1,$B$2,IF(C10=2,$B$3,IF(C10=3,$B$4," ")))</f>
        <v>Умерена вероватноћа</v>
      </c>
      <c r="E10" s="562">
        <v>2</v>
      </c>
      <c r="F10" s="563" t="str">
        <f>IF(E10=1,$D$2,IF(E10=2,$D$3,IF(E10=3,$D$4," ")))</f>
        <v>Умерен утицај</v>
      </c>
      <c r="G10" s="564">
        <f t="shared" ref="G10:G27" si="0">IF(C10*E10=0," ",C10*E10)</f>
        <v>4</v>
      </c>
      <c r="H10" s="563" t="str">
        <f t="shared" ref="H10:H27" si="1">IF(G10=1,"Низак ризик",IF(G10=2,"Умерен ризик",IF(G10=3,"Умерен ризик",IF(G10=4,"Умерен ризик",IF(G10=6,"Висок ризик",IF(G10=9,"Критичан ризик"," "))))))</f>
        <v>Умерен ризик</v>
      </c>
      <c r="I10" s="567">
        <v>20000</v>
      </c>
      <c r="J10" s="533" t="s">
        <v>922</v>
      </c>
    </row>
    <row r="11" spans="1:10" ht="28.5" x14ac:dyDescent="0.25">
      <c r="A11" s="553"/>
      <c r="B11" s="566" t="s">
        <v>919</v>
      </c>
      <c r="C11" s="560">
        <v>2</v>
      </c>
      <c r="D11" s="563" t="str">
        <f t="shared" ref="D11:D27" si="2">IF(C11=1,$B$2,IF(C11=2,$B$3,IF(C11=3,$B$4," ")))</f>
        <v>Умерена вероватноћа</v>
      </c>
      <c r="E11" s="562">
        <v>2</v>
      </c>
      <c r="F11" s="563" t="str">
        <f t="shared" ref="F11:F27" si="3">IF(E11=1,$D$2,IF(E11=2,$D$3,IF(E11=3,$D$4," ")))</f>
        <v>Умерен утицај</v>
      </c>
      <c r="G11" s="564">
        <f t="shared" si="0"/>
        <v>4</v>
      </c>
      <c r="H11" s="563" t="str">
        <f t="shared" si="1"/>
        <v>Умерен ризик</v>
      </c>
      <c r="I11" s="567">
        <v>20000</v>
      </c>
      <c r="J11" s="533" t="s">
        <v>923</v>
      </c>
    </row>
    <row r="12" spans="1:10" ht="42.75" x14ac:dyDescent="0.25">
      <c r="A12" s="553"/>
      <c r="B12" s="566" t="s">
        <v>920</v>
      </c>
      <c r="C12" s="560">
        <v>2</v>
      </c>
      <c r="D12" s="563" t="str">
        <f t="shared" si="2"/>
        <v>Умерена вероватноћа</v>
      </c>
      <c r="E12" s="562">
        <v>2</v>
      </c>
      <c r="F12" s="563" t="str">
        <f t="shared" si="3"/>
        <v>Умерен утицај</v>
      </c>
      <c r="G12" s="564">
        <f t="shared" si="0"/>
        <v>4</v>
      </c>
      <c r="H12" s="563" t="str">
        <f t="shared" si="1"/>
        <v>Умерен ризик</v>
      </c>
      <c r="I12" s="567">
        <v>30000</v>
      </c>
      <c r="J12" s="533" t="s">
        <v>924</v>
      </c>
    </row>
    <row r="13" spans="1:10" x14ac:dyDescent="0.25">
      <c r="A13" s="553"/>
      <c r="B13" s="566"/>
      <c r="C13" s="560"/>
      <c r="D13" s="563" t="str">
        <f t="shared" si="2"/>
        <v xml:space="preserve"> </v>
      </c>
      <c r="E13" s="562"/>
      <c r="F13" s="563" t="str">
        <f t="shared" si="3"/>
        <v xml:space="preserve"> </v>
      </c>
      <c r="G13" s="564" t="str">
        <f t="shared" si="0"/>
        <v xml:space="preserve"> </v>
      </c>
      <c r="H13" s="563" t="str">
        <f t="shared" si="1"/>
        <v xml:space="preserve"> </v>
      </c>
      <c r="I13" s="567"/>
      <c r="J13" s="533"/>
    </row>
    <row r="14" spans="1:10" x14ac:dyDescent="0.25">
      <c r="A14" s="553"/>
      <c r="B14" s="566"/>
      <c r="C14" s="560"/>
      <c r="D14" s="563" t="str">
        <f t="shared" si="2"/>
        <v xml:space="preserve"> </v>
      </c>
      <c r="E14" s="562"/>
      <c r="F14" s="563" t="str">
        <f t="shared" si="3"/>
        <v xml:space="preserve"> </v>
      </c>
      <c r="G14" s="564" t="str">
        <f t="shared" si="0"/>
        <v xml:space="preserve"> </v>
      </c>
      <c r="H14" s="563" t="str">
        <f t="shared" si="1"/>
        <v xml:space="preserve"> </v>
      </c>
      <c r="I14" s="567"/>
      <c r="J14" s="533"/>
    </row>
    <row r="15" spans="1:10" x14ac:dyDescent="0.25">
      <c r="A15" s="553"/>
      <c r="B15" s="566"/>
      <c r="C15" s="560"/>
      <c r="D15" s="563" t="str">
        <f t="shared" si="2"/>
        <v xml:space="preserve"> </v>
      </c>
      <c r="E15" s="562"/>
      <c r="F15" s="563" t="str">
        <f t="shared" si="3"/>
        <v xml:space="preserve"> </v>
      </c>
      <c r="G15" s="564" t="str">
        <f t="shared" si="0"/>
        <v xml:space="preserve"> </v>
      </c>
      <c r="H15" s="563" t="str">
        <f t="shared" si="1"/>
        <v xml:space="preserve"> </v>
      </c>
      <c r="I15" s="567"/>
      <c r="J15" s="533"/>
    </row>
    <row r="16" spans="1:10" x14ac:dyDescent="0.25">
      <c r="A16" s="553"/>
      <c r="B16" s="566"/>
      <c r="C16" s="560"/>
      <c r="D16" s="563" t="str">
        <f t="shared" si="2"/>
        <v xml:space="preserve"> </v>
      </c>
      <c r="E16" s="562"/>
      <c r="F16" s="563" t="str">
        <f t="shared" si="3"/>
        <v xml:space="preserve"> </v>
      </c>
      <c r="G16" s="564" t="str">
        <f t="shared" si="0"/>
        <v xml:space="preserve"> </v>
      </c>
      <c r="H16" s="563" t="str">
        <f t="shared" si="1"/>
        <v xml:space="preserve"> </v>
      </c>
      <c r="I16" s="567"/>
      <c r="J16" s="533"/>
    </row>
    <row r="17" spans="1:10" x14ac:dyDescent="0.25">
      <c r="A17" s="553"/>
      <c r="B17" s="566"/>
      <c r="C17" s="560"/>
      <c r="D17" s="563" t="str">
        <f t="shared" si="2"/>
        <v xml:space="preserve"> </v>
      </c>
      <c r="E17" s="562"/>
      <c r="F17" s="563" t="str">
        <f t="shared" si="3"/>
        <v xml:space="preserve"> </v>
      </c>
      <c r="G17" s="564" t="str">
        <f t="shared" si="0"/>
        <v xml:space="preserve"> </v>
      </c>
      <c r="H17" s="563" t="str">
        <f t="shared" si="1"/>
        <v xml:space="preserve"> </v>
      </c>
      <c r="I17" s="567"/>
      <c r="J17" s="533"/>
    </row>
    <row r="18" spans="1:10" x14ac:dyDescent="0.25">
      <c r="A18" s="553"/>
      <c r="B18" s="566"/>
      <c r="C18" s="560"/>
      <c r="D18" s="563" t="str">
        <f t="shared" si="2"/>
        <v xml:space="preserve"> </v>
      </c>
      <c r="E18" s="562"/>
      <c r="F18" s="563" t="str">
        <f t="shared" si="3"/>
        <v xml:space="preserve"> </v>
      </c>
      <c r="G18" s="564" t="str">
        <f t="shared" si="0"/>
        <v xml:space="preserve"> </v>
      </c>
      <c r="H18" s="563" t="str">
        <f t="shared" si="1"/>
        <v xml:space="preserve"> </v>
      </c>
      <c r="I18" s="567"/>
      <c r="J18" s="533"/>
    </row>
    <row r="19" spans="1:10" x14ac:dyDescent="0.25">
      <c r="A19" s="553"/>
      <c r="B19" s="566"/>
      <c r="C19" s="560"/>
      <c r="D19" s="563" t="str">
        <f t="shared" si="2"/>
        <v xml:space="preserve"> </v>
      </c>
      <c r="E19" s="562"/>
      <c r="F19" s="563" t="str">
        <f t="shared" si="3"/>
        <v xml:space="preserve"> </v>
      </c>
      <c r="G19" s="564" t="str">
        <f t="shared" si="0"/>
        <v xml:space="preserve"> </v>
      </c>
      <c r="H19" s="563" t="str">
        <f t="shared" si="1"/>
        <v xml:space="preserve"> </v>
      </c>
      <c r="I19" s="567"/>
      <c r="J19" s="533"/>
    </row>
    <row r="20" spans="1:10" x14ac:dyDescent="0.25">
      <c r="A20" s="553"/>
      <c r="B20" s="566"/>
      <c r="C20" s="560"/>
      <c r="D20" s="563" t="str">
        <f t="shared" si="2"/>
        <v xml:space="preserve"> </v>
      </c>
      <c r="E20" s="562"/>
      <c r="F20" s="563" t="str">
        <f t="shared" si="3"/>
        <v xml:space="preserve"> </v>
      </c>
      <c r="G20" s="564" t="str">
        <f t="shared" si="0"/>
        <v xml:space="preserve"> </v>
      </c>
      <c r="H20" s="563" t="str">
        <f t="shared" si="1"/>
        <v xml:space="preserve"> </v>
      </c>
      <c r="I20" s="567"/>
      <c r="J20" s="533"/>
    </row>
    <row r="21" spans="1:10" x14ac:dyDescent="0.25">
      <c r="A21" s="553"/>
      <c r="B21" s="566"/>
      <c r="C21" s="560"/>
      <c r="D21" s="563" t="str">
        <f t="shared" si="2"/>
        <v xml:space="preserve"> </v>
      </c>
      <c r="E21" s="562"/>
      <c r="F21" s="563" t="str">
        <f t="shared" si="3"/>
        <v xml:space="preserve"> </v>
      </c>
      <c r="G21" s="564" t="str">
        <f t="shared" si="0"/>
        <v xml:space="preserve"> </v>
      </c>
      <c r="H21" s="563" t="str">
        <f t="shared" si="1"/>
        <v xml:space="preserve"> </v>
      </c>
      <c r="I21" s="567"/>
      <c r="J21" s="533"/>
    </row>
    <row r="22" spans="1:10" x14ac:dyDescent="0.25">
      <c r="A22" s="553"/>
      <c r="B22" s="566"/>
      <c r="C22" s="560"/>
      <c r="D22" s="563" t="str">
        <f t="shared" si="2"/>
        <v xml:space="preserve"> </v>
      </c>
      <c r="E22" s="562"/>
      <c r="F22" s="563" t="str">
        <f t="shared" si="3"/>
        <v xml:space="preserve"> </v>
      </c>
      <c r="G22" s="564" t="str">
        <f t="shared" si="0"/>
        <v xml:space="preserve"> </v>
      </c>
      <c r="H22" s="563" t="str">
        <f t="shared" si="1"/>
        <v xml:space="preserve"> </v>
      </c>
      <c r="I22" s="567"/>
      <c r="J22" s="533"/>
    </row>
    <row r="23" spans="1:10" x14ac:dyDescent="0.25">
      <c r="A23" s="553"/>
      <c r="B23" s="566"/>
      <c r="C23" s="560"/>
      <c r="D23" s="563" t="str">
        <f t="shared" si="2"/>
        <v xml:space="preserve"> </v>
      </c>
      <c r="E23" s="562"/>
      <c r="F23" s="563" t="str">
        <f t="shared" si="3"/>
        <v xml:space="preserve"> </v>
      </c>
      <c r="G23" s="564" t="str">
        <f t="shared" si="0"/>
        <v xml:space="preserve"> </v>
      </c>
      <c r="H23" s="563" t="str">
        <f t="shared" si="1"/>
        <v xml:space="preserve"> </v>
      </c>
      <c r="I23" s="567"/>
      <c r="J23" s="533"/>
    </row>
    <row r="24" spans="1:10" x14ac:dyDescent="0.25">
      <c r="A24" s="553"/>
      <c r="B24" s="566"/>
      <c r="C24" s="560"/>
      <c r="D24" s="563" t="str">
        <f t="shared" si="2"/>
        <v xml:space="preserve"> </v>
      </c>
      <c r="E24" s="562"/>
      <c r="F24" s="563" t="str">
        <f t="shared" si="3"/>
        <v xml:space="preserve"> </v>
      </c>
      <c r="G24" s="564" t="str">
        <f t="shared" si="0"/>
        <v xml:space="preserve"> </v>
      </c>
      <c r="H24" s="563" t="str">
        <f t="shared" si="1"/>
        <v xml:space="preserve"> </v>
      </c>
      <c r="I24" s="567"/>
      <c r="J24" s="533"/>
    </row>
    <row r="25" spans="1:10" x14ac:dyDescent="0.25">
      <c r="A25" s="553"/>
      <c r="B25" s="566"/>
      <c r="C25" s="560"/>
      <c r="D25" s="563" t="str">
        <f t="shared" si="2"/>
        <v xml:space="preserve"> </v>
      </c>
      <c r="E25" s="562"/>
      <c r="F25" s="563" t="str">
        <f t="shared" si="3"/>
        <v xml:space="preserve"> </v>
      </c>
      <c r="G25" s="564" t="str">
        <f t="shared" si="0"/>
        <v xml:space="preserve"> </v>
      </c>
      <c r="H25" s="563" t="str">
        <f t="shared" si="1"/>
        <v xml:space="preserve"> </v>
      </c>
      <c r="I25" s="567"/>
      <c r="J25" s="533"/>
    </row>
    <row r="26" spans="1:10" x14ac:dyDescent="0.25">
      <c r="A26" s="553"/>
      <c r="B26" s="566"/>
      <c r="C26" s="560"/>
      <c r="D26" s="563" t="str">
        <f t="shared" si="2"/>
        <v xml:space="preserve"> </v>
      </c>
      <c r="E26" s="562"/>
      <c r="F26" s="563" t="str">
        <f t="shared" si="3"/>
        <v xml:space="preserve"> </v>
      </c>
      <c r="G26" s="564" t="str">
        <f t="shared" si="0"/>
        <v xml:space="preserve"> </v>
      </c>
      <c r="H26" s="563" t="str">
        <f t="shared" si="1"/>
        <v xml:space="preserve"> </v>
      </c>
      <c r="I26" s="567"/>
      <c r="J26" s="533"/>
    </row>
    <row r="27" spans="1:10" x14ac:dyDescent="0.25">
      <c r="A27" s="553"/>
      <c r="B27" s="566"/>
      <c r="C27" s="560"/>
      <c r="D27" s="563" t="str">
        <f t="shared" si="2"/>
        <v xml:space="preserve"> </v>
      </c>
      <c r="E27" s="562"/>
      <c r="F27" s="563" t="str">
        <f t="shared" si="3"/>
        <v xml:space="preserve"> </v>
      </c>
      <c r="G27" s="564" t="str">
        <f t="shared" si="0"/>
        <v xml:space="preserve"> </v>
      </c>
      <c r="H27" s="563" t="str">
        <f t="shared" si="1"/>
        <v xml:space="preserve"> </v>
      </c>
      <c r="I27" s="567"/>
      <c r="J27" s="533"/>
    </row>
    <row r="30" spans="1:10" x14ac:dyDescent="0.25">
      <c r="B30" s="568" t="s">
        <v>220</v>
      </c>
      <c r="C30" s="569"/>
      <c r="D30" s="570"/>
      <c r="E30" s="570"/>
      <c r="F30" s="570"/>
    </row>
    <row r="31" spans="1:10" x14ac:dyDescent="0.25">
      <c r="B31" s="569" t="s">
        <v>733</v>
      </c>
      <c r="C31" s="569"/>
      <c r="D31" s="570"/>
      <c r="E31" s="570"/>
      <c r="F31" s="570"/>
    </row>
    <row r="32" spans="1:10" x14ac:dyDescent="0.25">
      <c r="B32" s="569" t="s">
        <v>734</v>
      </c>
      <c r="C32" s="569"/>
      <c r="D32" s="570"/>
      <c r="E32" s="570"/>
      <c r="F32" s="570"/>
    </row>
    <row r="33" spans="2:6" x14ac:dyDescent="0.25">
      <c r="B33" s="569" t="s">
        <v>735</v>
      </c>
      <c r="C33" s="569"/>
      <c r="D33" s="570"/>
      <c r="E33" s="570"/>
      <c r="F33" s="570"/>
    </row>
    <row r="34" spans="2:6" x14ac:dyDescent="0.25">
      <c r="B34" s="569" t="s">
        <v>736</v>
      </c>
      <c r="C34" s="569"/>
      <c r="D34" s="570"/>
      <c r="E34" s="570"/>
      <c r="F34" s="570"/>
    </row>
    <row r="35" spans="2:6" x14ac:dyDescent="0.25">
      <c r="B35" s="569"/>
      <c r="C35" s="569"/>
      <c r="D35" s="570"/>
      <c r="E35" s="570"/>
      <c r="F35" s="570"/>
    </row>
    <row r="36" spans="2:6" x14ac:dyDescent="0.25">
      <c r="B36" s="569" t="s">
        <v>737</v>
      </c>
      <c r="C36" s="569"/>
      <c r="D36" s="570"/>
      <c r="E36" s="570"/>
      <c r="F36" s="570"/>
    </row>
    <row r="37" spans="2:6" x14ac:dyDescent="0.25">
      <c r="B37" s="569" t="s">
        <v>738</v>
      </c>
      <c r="C37" s="569"/>
      <c r="D37" s="570"/>
      <c r="E37" s="570"/>
      <c r="F37" s="570"/>
    </row>
    <row r="38" spans="2:6" x14ac:dyDescent="0.25">
      <c r="B38" s="569" t="s">
        <v>739</v>
      </c>
      <c r="C38" s="569"/>
      <c r="D38" s="570"/>
      <c r="E38" s="570"/>
      <c r="F38" s="570"/>
    </row>
    <row r="39" spans="2:6" x14ac:dyDescent="0.25">
      <c r="B39" s="569" t="s">
        <v>740</v>
      </c>
      <c r="C39" s="569"/>
      <c r="D39" s="570"/>
      <c r="E39" s="570"/>
      <c r="F39" s="570"/>
    </row>
    <row r="40" spans="2:6" x14ac:dyDescent="0.25">
      <c r="B40" s="569"/>
      <c r="C40" s="569"/>
      <c r="D40" s="570"/>
      <c r="E40" s="570"/>
      <c r="F40" s="570"/>
    </row>
    <row r="41" spans="2:6" x14ac:dyDescent="0.25">
      <c r="B41" s="569" t="s">
        <v>741</v>
      </c>
      <c r="C41" s="569"/>
      <c r="D41" s="570"/>
      <c r="E41" s="570"/>
      <c r="F41" s="570"/>
    </row>
  </sheetData>
  <sheetProtection sheet="1" objects="1" scenarios="1" formatCells="0" formatColumns="0" formatRows="0" insertRows="0" deleteRows="0" sort="0" autoFilter="0"/>
  <mergeCells count="8">
    <mergeCell ref="J1:J3"/>
    <mergeCell ref="B5:J5"/>
    <mergeCell ref="B7:B8"/>
    <mergeCell ref="C7:D7"/>
    <mergeCell ref="E7:F7"/>
    <mergeCell ref="G7:H7"/>
    <mergeCell ref="I7:I8"/>
    <mergeCell ref="J7:J8"/>
  </mergeCells>
  <dataValidations count="2">
    <dataValidation type="list" allowBlank="1" showInputMessage="1" showErrorMessage="1" sqref="E9:E27">
      <formula1>$C$1:$C$4</formula1>
    </dataValidation>
    <dataValidation type="list" allowBlank="1" showInputMessage="1" showErrorMessage="1" sqref="C9:C27">
      <formula1>$A$1:$A$4</formula1>
    </dataValidation>
  </dataValidations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0.79998168889431442"/>
  </sheetPr>
  <dimension ref="A1:G50"/>
  <sheetViews>
    <sheetView showGridLines="0" topLeftCell="A25" workbookViewId="0">
      <selection activeCell="I26" sqref="I26"/>
    </sheetView>
  </sheetViews>
  <sheetFormatPr defaultColWidth="9.140625" defaultRowHeight="12.75" x14ac:dyDescent="0.2"/>
  <cols>
    <col min="1" max="1" width="41.42578125" style="575" customWidth="1"/>
    <col min="2" max="2" width="20.85546875" style="575" customWidth="1"/>
    <col min="3" max="6" width="13.28515625" style="575" customWidth="1"/>
    <col min="7" max="16384" width="9.140625" style="575"/>
  </cols>
  <sheetData>
    <row r="1" spans="1:6" x14ac:dyDescent="0.2">
      <c r="E1" s="792" t="s">
        <v>747</v>
      </c>
      <c r="F1" s="792"/>
    </row>
    <row r="2" spans="1:6" x14ac:dyDescent="0.2">
      <c r="E2" s="576"/>
    </row>
    <row r="3" spans="1:6" ht="15.75" x14ac:dyDescent="0.25">
      <c r="A3" s="765" t="s">
        <v>350</v>
      </c>
      <c r="B3" s="765"/>
      <c r="C3" s="765"/>
      <c r="D3" s="765"/>
      <c r="E3" s="765"/>
      <c r="F3" s="765"/>
    </row>
    <row r="5" spans="1:6" x14ac:dyDescent="0.2">
      <c r="F5" s="576" t="s">
        <v>198</v>
      </c>
    </row>
    <row r="6" spans="1:6" ht="30.75" customHeight="1" thickBot="1" x14ac:dyDescent="0.25">
      <c r="A6" s="577"/>
      <c r="B6" s="578"/>
      <c r="C6" s="579" t="s">
        <v>746</v>
      </c>
      <c r="D6" s="579" t="s">
        <v>755</v>
      </c>
      <c r="E6" s="579" t="s">
        <v>790</v>
      </c>
      <c r="F6" s="580" t="s">
        <v>792</v>
      </c>
    </row>
    <row r="7" spans="1:6" ht="13.5" thickTop="1" x14ac:dyDescent="0.2">
      <c r="A7" s="581" t="s">
        <v>361</v>
      </c>
      <c r="B7" s="582" t="s">
        <v>209</v>
      </c>
      <c r="C7" s="583">
        <v>833407</v>
      </c>
      <c r="D7" s="583">
        <v>541768</v>
      </c>
      <c r="E7" s="583">
        <v>579528</v>
      </c>
      <c r="F7" s="584">
        <v>528913</v>
      </c>
    </row>
    <row r="8" spans="1:6" ht="13.5" thickBot="1" x14ac:dyDescent="0.25">
      <c r="A8" s="585"/>
      <c r="B8" s="586" t="s">
        <v>210</v>
      </c>
      <c r="C8" s="587">
        <v>573718</v>
      </c>
      <c r="D8" s="587">
        <v>547080</v>
      </c>
      <c r="E8" s="587">
        <v>530013</v>
      </c>
      <c r="F8" s="588"/>
    </row>
    <row r="9" spans="1:6" x14ac:dyDescent="0.2">
      <c r="A9" s="589"/>
      <c r="B9" s="590" t="s">
        <v>362</v>
      </c>
      <c r="C9" s="591">
        <f>IFERROR(C8/C7-1,0)</f>
        <v>-0.31159925462589111</v>
      </c>
      <c r="D9" s="591">
        <f>IFERROR(D8/D7-1,0)</f>
        <v>9.8049349537070452E-3</v>
      </c>
      <c r="E9" s="591">
        <f>IFERROR(E8/E7-1,0)</f>
        <v>-8.5440220317223647E-2</v>
      </c>
      <c r="F9" s="592" t="s">
        <v>211</v>
      </c>
    </row>
    <row r="10" spans="1:6" ht="13.5" thickBot="1" x14ac:dyDescent="0.25">
      <c r="A10" s="789" t="s">
        <v>363</v>
      </c>
      <c r="B10" s="790"/>
      <c r="C10" s="593" t="s">
        <v>211</v>
      </c>
      <c r="D10" s="594">
        <f>IFERROR(D8/C8-1,0)</f>
        <v>-4.6430476296717149E-2</v>
      </c>
      <c r="E10" s="594">
        <f>IFERROR(E8/D8-1,0)</f>
        <v>-3.1196534327703418E-2</v>
      </c>
      <c r="F10" s="594">
        <f>IFERROR(F7/E8-1,0)</f>
        <v>-2.0754207915655298E-3</v>
      </c>
    </row>
    <row r="11" spans="1:6" ht="13.5" thickTop="1" x14ac:dyDescent="0.2">
      <c r="A11" s="581" t="s">
        <v>364</v>
      </c>
      <c r="B11" s="582" t="s">
        <v>209</v>
      </c>
      <c r="C11" s="583">
        <v>998379</v>
      </c>
      <c r="D11" s="583">
        <v>771077</v>
      </c>
      <c r="E11" s="583">
        <v>901280</v>
      </c>
      <c r="F11" s="583">
        <v>787700</v>
      </c>
    </row>
    <row r="12" spans="1:6" ht="13.5" thickBot="1" x14ac:dyDescent="0.25">
      <c r="A12" s="585"/>
      <c r="B12" s="586" t="s">
        <v>210</v>
      </c>
      <c r="C12" s="583">
        <v>764228</v>
      </c>
      <c r="D12" s="583">
        <v>771060</v>
      </c>
      <c r="E12" s="583">
        <v>786604</v>
      </c>
      <c r="F12" s="588"/>
    </row>
    <row r="13" spans="1:6" x14ac:dyDescent="0.2">
      <c r="A13" s="589"/>
      <c r="B13" s="590" t="s">
        <v>362</v>
      </c>
      <c r="C13" s="591">
        <f>IFERROR(C12/C11-1,0)</f>
        <v>-0.23453117503473131</v>
      </c>
      <c r="D13" s="591">
        <f>IFERROR(D12/D11-1,0)</f>
        <v>-2.2047084791809723E-5</v>
      </c>
      <c r="E13" s="591">
        <f>IFERROR(E12/E11-1,0)</f>
        <v>-0.12723681874667137</v>
      </c>
      <c r="F13" s="592" t="s">
        <v>211</v>
      </c>
    </row>
    <row r="14" spans="1:6" ht="13.5" thickBot="1" x14ac:dyDescent="0.25">
      <c r="A14" s="789" t="s">
        <v>363</v>
      </c>
      <c r="B14" s="790"/>
      <c r="C14" s="593" t="s">
        <v>211</v>
      </c>
      <c r="D14" s="594">
        <f>IFERROR(D12/C12-1,0)</f>
        <v>8.9397404962916482E-3</v>
      </c>
      <c r="E14" s="594">
        <f>IFERROR(E12/D12-1,0)</f>
        <v>2.0159261276684104E-2</v>
      </c>
      <c r="F14" s="594">
        <f>IFERROR(F11/E12-1,0)</f>
        <v>1.3933313331739861E-3</v>
      </c>
    </row>
    <row r="15" spans="1:6" ht="13.5" thickTop="1" x14ac:dyDescent="0.2">
      <c r="A15" s="581" t="s">
        <v>208</v>
      </c>
      <c r="B15" s="582" t="s">
        <v>209</v>
      </c>
      <c r="C15" s="583">
        <v>856400</v>
      </c>
      <c r="D15" s="583">
        <v>964400</v>
      </c>
      <c r="E15" s="583">
        <v>1059900</v>
      </c>
      <c r="F15" s="583">
        <v>1135400</v>
      </c>
    </row>
    <row r="16" spans="1:6" ht="13.5" thickBot="1" x14ac:dyDescent="0.25">
      <c r="A16" s="585"/>
      <c r="B16" s="586" t="s">
        <v>210</v>
      </c>
      <c r="C16" s="595">
        <v>707596</v>
      </c>
      <c r="D16" s="595">
        <v>771123</v>
      </c>
      <c r="E16" s="595">
        <v>845000</v>
      </c>
      <c r="F16" s="588"/>
    </row>
    <row r="17" spans="1:6" x14ac:dyDescent="0.2">
      <c r="A17" s="589"/>
      <c r="B17" s="590" t="s">
        <v>362</v>
      </c>
      <c r="C17" s="591">
        <f>IFERROR(C16/C15-1,0)</f>
        <v>-0.1737552545539468</v>
      </c>
      <c r="D17" s="591">
        <f>IFERROR(D16/D15-1,0)</f>
        <v>-0.20041165491497304</v>
      </c>
      <c r="E17" s="591">
        <f>IFERROR(E16/E15-1,0)</f>
        <v>-0.20275497688461175</v>
      </c>
      <c r="F17" s="592" t="s">
        <v>211</v>
      </c>
    </row>
    <row r="18" spans="1:6" ht="13.5" thickBot="1" x14ac:dyDescent="0.25">
      <c r="A18" s="789" t="s">
        <v>363</v>
      </c>
      <c r="B18" s="790"/>
      <c r="C18" s="593" t="s">
        <v>211</v>
      </c>
      <c r="D18" s="594">
        <f>IFERROR(D16/C16-1,0)</f>
        <v>8.9778630744096866E-2</v>
      </c>
      <c r="E18" s="594">
        <f>IFERROR(E16/D16-1,0)</f>
        <v>9.5804430680967778E-2</v>
      </c>
      <c r="F18" s="594">
        <f>IFERROR(F15/E16-1,0)</f>
        <v>0.3436686390532544</v>
      </c>
    </row>
    <row r="19" spans="1:6" ht="13.5" thickTop="1" x14ac:dyDescent="0.2">
      <c r="A19" s="581" t="s">
        <v>212</v>
      </c>
      <c r="B19" s="582" t="s">
        <v>209</v>
      </c>
      <c r="C19" s="583">
        <v>846539</v>
      </c>
      <c r="D19" s="583">
        <v>958655</v>
      </c>
      <c r="E19" s="583">
        <v>1054399</v>
      </c>
      <c r="F19" s="583">
        <v>1134835</v>
      </c>
    </row>
    <row r="20" spans="1:6" ht="13.5" thickBot="1" x14ac:dyDescent="0.25">
      <c r="A20" s="585"/>
      <c r="B20" s="586" t="s">
        <v>210</v>
      </c>
      <c r="C20" s="595">
        <v>669005</v>
      </c>
      <c r="D20" s="595">
        <v>739559</v>
      </c>
      <c r="E20" s="595">
        <v>841741</v>
      </c>
      <c r="F20" s="588" t="s">
        <v>211</v>
      </c>
    </row>
    <row r="21" spans="1:6" x14ac:dyDescent="0.2">
      <c r="A21" s="589"/>
      <c r="B21" s="590" t="s">
        <v>362</v>
      </c>
      <c r="C21" s="591">
        <f>IFERROR(C20/C19-1,0)</f>
        <v>-0.20971744952093174</v>
      </c>
      <c r="D21" s="591">
        <f>IFERROR(D20/D19-1,0)</f>
        <v>-0.22854520134980782</v>
      </c>
      <c r="E21" s="591">
        <f>IFERROR(E20/E19-1,0)</f>
        <v>-0.20168645835210386</v>
      </c>
      <c r="F21" s="592" t="s">
        <v>211</v>
      </c>
    </row>
    <row r="22" spans="1:6" ht="13.5" thickBot="1" x14ac:dyDescent="0.25">
      <c r="A22" s="789" t="s">
        <v>363</v>
      </c>
      <c r="B22" s="790"/>
      <c r="C22" s="593" t="s">
        <v>211</v>
      </c>
      <c r="D22" s="594">
        <f>IFERROR(D20/C20-1,0)</f>
        <v>0.10546109520855595</v>
      </c>
      <c r="E22" s="594">
        <f>IFERROR(E20/D20-1,0)</f>
        <v>0.13816612332484635</v>
      </c>
      <c r="F22" s="594">
        <f>IFERROR(F19/E20-1,0)</f>
        <v>0.34819974315139701</v>
      </c>
    </row>
    <row r="23" spans="1:6" ht="13.5" thickTop="1" x14ac:dyDescent="0.2">
      <c r="A23" s="581" t="s">
        <v>213</v>
      </c>
      <c r="B23" s="582" t="s">
        <v>209</v>
      </c>
      <c r="C23" s="596">
        <f>C15-C19</f>
        <v>9861</v>
      </c>
      <c r="D23" s="596">
        <f>D15-D19</f>
        <v>5745</v>
      </c>
      <c r="E23" s="596">
        <f>E15-E19</f>
        <v>5501</v>
      </c>
      <c r="F23" s="583">
        <v>565</v>
      </c>
    </row>
    <row r="24" spans="1:6" ht="13.5" thickBot="1" x14ac:dyDescent="0.25">
      <c r="A24" s="585"/>
      <c r="B24" s="586" t="s">
        <v>210</v>
      </c>
      <c r="C24" s="597">
        <v>40961</v>
      </c>
      <c r="D24" s="597">
        <f>D16-D20</f>
        <v>31564</v>
      </c>
      <c r="E24" s="597">
        <f>E16-E20</f>
        <v>3259</v>
      </c>
      <c r="F24" s="588" t="s">
        <v>211</v>
      </c>
    </row>
    <row r="25" spans="1:6" x14ac:dyDescent="0.2">
      <c r="A25" s="589"/>
      <c r="B25" s="590" t="s">
        <v>362</v>
      </c>
      <c r="C25" s="591">
        <f>IFERROR(C24/C23-1,0)</f>
        <v>3.1538383531082044</v>
      </c>
      <c r="D25" s="591">
        <f>IFERROR(D24/D23-1,0)</f>
        <v>4.4941688424717148</v>
      </c>
      <c r="E25" s="591">
        <f>IFERROR(E24/E23-1,0)</f>
        <v>-0.4075622614070169</v>
      </c>
      <c r="F25" s="592" t="s">
        <v>211</v>
      </c>
    </row>
    <row r="26" spans="1:6" ht="13.5" thickBot="1" x14ac:dyDescent="0.25">
      <c r="A26" s="789" t="s">
        <v>363</v>
      </c>
      <c r="B26" s="790"/>
      <c r="C26" s="593" t="s">
        <v>211</v>
      </c>
      <c r="D26" s="594">
        <f>IFERROR(D24/C24-1,0)</f>
        <v>-0.22941334440077144</v>
      </c>
      <c r="E26" s="594">
        <f>IFERROR(E24/D24-1,0)</f>
        <v>-0.89674946141173484</v>
      </c>
      <c r="F26" s="594">
        <f>IFERROR(F23/E24-1,0)</f>
        <v>-0.82663393679042652</v>
      </c>
    </row>
    <row r="27" spans="1:6" ht="13.5" thickTop="1" x14ac:dyDescent="0.2">
      <c r="A27" s="598" t="s">
        <v>214</v>
      </c>
      <c r="B27" s="582" t="s">
        <v>209</v>
      </c>
      <c r="C27" s="583">
        <v>3282</v>
      </c>
      <c r="D27" s="583">
        <v>1228</v>
      </c>
      <c r="E27" s="583">
        <v>6121</v>
      </c>
      <c r="F27" s="583">
        <v>905</v>
      </c>
    </row>
    <row r="28" spans="1:6" ht="13.5" thickBot="1" x14ac:dyDescent="0.25">
      <c r="A28" s="585"/>
      <c r="B28" s="586" t="s">
        <v>210</v>
      </c>
      <c r="C28" s="595">
        <v>33231</v>
      </c>
      <c r="D28" s="595">
        <v>18804</v>
      </c>
      <c r="E28" s="595">
        <v>2005</v>
      </c>
      <c r="F28" s="588"/>
    </row>
    <row r="29" spans="1:6" x14ac:dyDescent="0.2">
      <c r="A29" s="589"/>
      <c r="B29" s="590" t="s">
        <v>362</v>
      </c>
      <c r="C29" s="591">
        <f>IFERROR(C28/C27-1,0)</f>
        <v>9.1252285191956126</v>
      </c>
      <c r="D29" s="591">
        <f>IFERROR(D28/D27-1,0)</f>
        <v>14.312703583061889</v>
      </c>
      <c r="E29" s="591">
        <f>IFERROR(E28/E27-1,0)</f>
        <v>-0.67243914393073023</v>
      </c>
      <c r="F29" s="592" t="s">
        <v>211</v>
      </c>
    </row>
    <row r="30" spans="1:6" ht="13.5" thickBot="1" x14ac:dyDescent="0.25">
      <c r="A30" s="789" t="s">
        <v>363</v>
      </c>
      <c r="B30" s="790"/>
      <c r="C30" s="593" t="s">
        <v>211</v>
      </c>
      <c r="D30" s="594">
        <f>IFERROR(D28/C28-1,0)</f>
        <v>-0.43414281845264968</v>
      </c>
      <c r="E30" s="594">
        <f>IFERROR(E28/D28-1,0)</f>
        <v>-0.89337375026590093</v>
      </c>
      <c r="F30" s="594">
        <f>IFERROR(F27/E28-1,0)</f>
        <v>-0.54862842892768082</v>
      </c>
    </row>
    <row r="31" spans="1:6" ht="9" customHeight="1" thickTop="1" thickBot="1" x14ac:dyDescent="0.25">
      <c r="A31" s="599"/>
      <c r="B31" s="600"/>
      <c r="C31" s="601"/>
      <c r="D31" s="602"/>
      <c r="E31" s="602"/>
      <c r="F31" s="603"/>
    </row>
    <row r="32" spans="1:6" ht="13.5" thickTop="1" x14ac:dyDescent="0.2">
      <c r="A32" s="581" t="s">
        <v>215</v>
      </c>
      <c r="B32" s="582" t="s">
        <v>209</v>
      </c>
      <c r="C32" s="583">
        <v>210</v>
      </c>
      <c r="D32" s="583">
        <v>212</v>
      </c>
      <c r="E32" s="583">
        <v>235</v>
      </c>
      <c r="F32" s="584">
        <v>235</v>
      </c>
    </row>
    <row r="33" spans="1:7" ht="13.5" thickBot="1" x14ac:dyDescent="0.25">
      <c r="A33" s="585"/>
      <c r="B33" s="586" t="s">
        <v>210</v>
      </c>
      <c r="C33" s="595">
        <v>200</v>
      </c>
      <c r="D33" s="595">
        <v>209</v>
      </c>
      <c r="E33" s="595">
        <v>209</v>
      </c>
      <c r="F33" s="604" t="s">
        <v>211</v>
      </c>
    </row>
    <row r="34" spans="1:7" x14ac:dyDescent="0.2">
      <c r="A34" s="589"/>
      <c r="B34" s="590" t="s">
        <v>362</v>
      </c>
      <c r="C34" s="591">
        <f>IFERROR(C33/C32-1,0)</f>
        <v>-4.7619047619047672E-2</v>
      </c>
      <c r="D34" s="591">
        <f>IFERROR(D33/D32-1,0)</f>
        <v>-1.4150943396226467E-2</v>
      </c>
      <c r="E34" s="591">
        <f>IFERROR(E33/E32-1,0)</f>
        <v>-0.11063829787234047</v>
      </c>
      <c r="F34" s="592" t="s">
        <v>211</v>
      </c>
    </row>
    <row r="35" spans="1:7" ht="13.5" thickBot="1" x14ac:dyDescent="0.25">
      <c r="A35" s="789" t="s">
        <v>363</v>
      </c>
      <c r="B35" s="790"/>
      <c r="C35" s="593" t="s">
        <v>211</v>
      </c>
      <c r="D35" s="594">
        <f>IFERROR(D33/C33-1,0)</f>
        <v>4.4999999999999929E-2</v>
      </c>
      <c r="E35" s="594">
        <f>IFERROR(E33/D33-1,0)</f>
        <v>0</v>
      </c>
      <c r="F35" s="594">
        <f>IFERROR(F32/E33-1,0)</f>
        <v>0.12440191387559807</v>
      </c>
    </row>
    <row r="36" spans="1:7" ht="13.5" thickTop="1" x14ac:dyDescent="0.2">
      <c r="A36" s="581" t="s">
        <v>216</v>
      </c>
      <c r="B36" s="582" t="s">
        <v>209</v>
      </c>
      <c r="C36" s="583">
        <v>80</v>
      </c>
      <c r="D36" s="583">
        <v>98</v>
      </c>
      <c r="E36" s="583">
        <v>105</v>
      </c>
      <c r="F36" s="584">
        <v>130</v>
      </c>
    </row>
    <row r="37" spans="1:7" ht="13.5" thickBot="1" x14ac:dyDescent="0.25">
      <c r="A37" s="585"/>
      <c r="B37" s="586" t="s">
        <v>210</v>
      </c>
      <c r="C37" s="595">
        <v>77</v>
      </c>
      <c r="D37" s="595">
        <v>85</v>
      </c>
      <c r="E37" s="595">
        <v>95</v>
      </c>
      <c r="F37" s="604" t="s">
        <v>211</v>
      </c>
    </row>
    <row r="38" spans="1:7" x14ac:dyDescent="0.2">
      <c r="A38" s="589"/>
      <c r="B38" s="590" t="s">
        <v>362</v>
      </c>
      <c r="C38" s="591">
        <f>IFERROR(C37/C36-1,0)</f>
        <v>-3.7499999999999978E-2</v>
      </c>
      <c r="D38" s="591">
        <f>IFERROR(D37/D36-1,0)</f>
        <v>-0.13265306122448983</v>
      </c>
      <c r="E38" s="591">
        <f>IFERROR(E37/E36-1,0)</f>
        <v>-9.5238095238095233E-2</v>
      </c>
      <c r="F38" s="592" t="s">
        <v>211</v>
      </c>
    </row>
    <row r="39" spans="1:7" ht="13.5" thickBot="1" x14ac:dyDescent="0.25">
      <c r="A39" s="789" t="s">
        <v>363</v>
      </c>
      <c r="B39" s="790"/>
      <c r="C39" s="593" t="s">
        <v>211</v>
      </c>
      <c r="D39" s="594">
        <f>IFERROR(D37/C37-1,0)</f>
        <v>0.10389610389610393</v>
      </c>
      <c r="E39" s="594">
        <f>IFERROR(E37/D37-1,0)</f>
        <v>0.11764705882352944</v>
      </c>
      <c r="F39" s="594">
        <f>IFERROR(F36/E37-1,0)</f>
        <v>0.36842105263157898</v>
      </c>
    </row>
    <row r="40" spans="1:7" ht="9" customHeight="1" thickTop="1" thickBot="1" x14ac:dyDescent="0.25">
      <c r="A40" s="599"/>
      <c r="B40" s="600"/>
      <c r="C40" s="601"/>
      <c r="D40" s="602"/>
      <c r="E40" s="602"/>
      <c r="F40" s="603"/>
    </row>
    <row r="41" spans="1:7" ht="13.5" thickTop="1" x14ac:dyDescent="0.2">
      <c r="A41" s="581" t="s">
        <v>365</v>
      </c>
      <c r="B41" s="582" t="s">
        <v>209</v>
      </c>
      <c r="C41" s="583">
        <v>378400</v>
      </c>
      <c r="D41" s="583">
        <v>175500</v>
      </c>
      <c r="E41" s="583">
        <v>270900</v>
      </c>
      <c r="F41" s="584">
        <v>225400</v>
      </c>
    </row>
    <row r="42" spans="1:7" ht="13.5" thickBot="1" x14ac:dyDescent="0.25">
      <c r="A42" s="585"/>
      <c r="B42" s="586" t="s">
        <v>210</v>
      </c>
      <c r="C42" s="595">
        <v>84000</v>
      </c>
      <c r="D42" s="595">
        <v>99417</v>
      </c>
      <c r="E42" s="595">
        <v>102000</v>
      </c>
      <c r="F42" s="604" t="s">
        <v>211</v>
      </c>
    </row>
    <row r="43" spans="1:7" x14ac:dyDescent="0.2">
      <c r="A43" s="589"/>
      <c r="B43" s="590" t="s">
        <v>362</v>
      </c>
      <c r="C43" s="591">
        <f>IFERROR(C42/C41-1,0)</f>
        <v>-0.77801268498942922</v>
      </c>
      <c r="D43" s="591">
        <f>IFERROR(D42/D41-1,0)</f>
        <v>-0.4335213675213675</v>
      </c>
      <c r="E43" s="591">
        <f>IFERROR(E42/E41-1,0)</f>
        <v>-0.62347729789590256</v>
      </c>
      <c r="F43" s="592" t="s">
        <v>211</v>
      </c>
    </row>
    <row r="44" spans="1:7" ht="13.5" thickBot="1" x14ac:dyDescent="0.25">
      <c r="A44" s="789" t="s">
        <v>363</v>
      </c>
      <c r="B44" s="790"/>
      <c r="C44" s="593" t="s">
        <v>211</v>
      </c>
      <c r="D44" s="594">
        <f>IFERROR(D42/C42-1,0)</f>
        <v>0.18353571428571436</v>
      </c>
      <c r="E44" s="594">
        <f>IFERROR(E42/D42-1,0)</f>
        <v>2.5981471981653126E-2</v>
      </c>
      <c r="F44" s="594">
        <f>IFERROR(F41/E42-1,0)</f>
        <v>1.2098039215686276</v>
      </c>
    </row>
    <row r="45" spans="1:7" ht="13.5" thickTop="1" x14ac:dyDescent="0.2"/>
    <row r="46" spans="1:7" ht="15.75" customHeight="1" x14ac:dyDescent="0.2">
      <c r="A46" s="791" t="s">
        <v>805</v>
      </c>
      <c r="B46" s="791"/>
      <c r="C46" s="791"/>
      <c r="D46" s="791"/>
      <c r="E46" s="791"/>
      <c r="F46" s="791"/>
      <c r="G46" s="605"/>
    </row>
    <row r="47" spans="1:7" x14ac:dyDescent="0.2">
      <c r="A47" s="791"/>
      <c r="B47" s="791"/>
      <c r="C47" s="791"/>
      <c r="D47" s="791"/>
      <c r="E47" s="791"/>
      <c r="F47" s="791"/>
      <c r="G47" s="605"/>
    </row>
    <row r="48" spans="1:7" x14ac:dyDescent="0.2">
      <c r="A48" s="791"/>
      <c r="B48" s="791"/>
      <c r="C48" s="791"/>
      <c r="D48" s="791"/>
      <c r="E48" s="791"/>
      <c r="F48" s="791"/>
    </row>
    <row r="50" spans="1:1" x14ac:dyDescent="0.2">
      <c r="A50" s="575" t="s">
        <v>366</v>
      </c>
    </row>
  </sheetData>
  <mergeCells count="12">
    <mergeCell ref="E1:F1"/>
    <mergeCell ref="A3:F3"/>
    <mergeCell ref="A10:B10"/>
    <mergeCell ref="A14:B14"/>
    <mergeCell ref="A18:B18"/>
    <mergeCell ref="A44:B44"/>
    <mergeCell ref="A46:F48"/>
    <mergeCell ref="A22:B22"/>
    <mergeCell ref="A26:B26"/>
    <mergeCell ref="A30:B30"/>
    <mergeCell ref="A35:B35"/>
    <mergeCell ref="A39:B39"/>
  </mergeCells>
  <pageMargins left="0.19685039370078741" right="0.31496062992125984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 tint="0.79998168889431442"/>
  </sheetPr>
  <dimension ref="A1:I46"/>
  <sheetViews>
    <sheetView showGridLines="0" topLeftCell="A7" workbookViewId="0">
      <selection activeCell="H11" sqref="H11"/>
    </sheetView>
  </sheetViews>
  <sheetFormatPr defaultColWidth="9.140625" defaultRowHeight="12.75" x14ac:dyDescent="0.2"/>
  <cols>
    <col min="1" max="1" width="23.85546875" style="575" customWidth="1"/>
    <col min="2" max="2" width="16.85546875" style="575" customWidth="1"/>
    <col min="3" max="6" width="15.7109375" style="575" customWidth="1"/>
    <col min="7" max="16384" width="9.140625" style="575"/>
  </cols>
  <sheetData>
    <row r="1" spans="1:9" x14ac:dyDescent="0.2">
      <c r="F1" s="41"/>
    </row>
    <row r="2" spans="1:9" ht="13.5" thickBot="1" x14ac:dyDescent="0.25">
      <c r="C2" s="606"/>
      <c r="D2" s="606"/>
      <c r="E2" s="606"/>
      <c r="F2" s="606"/>
    </row>
    <row r="3" spans="1:9" ht="47.25" customHeight="1" thickBot="1" x14ac:dyDescent="0.25">
      <c r="A3" s="606"/>
      <c r="B3" s="607"/>
      <c r="C3" s="608" t="s">
        <v>796</v>
      </c>
      <c r="D3" s="608" t="s">
        <v>879</v>
      </c>
      <c r="E3" s="609" t="s">
        <v>880</v>
      </c>
      <c r="F3" s="610" t="s">
        <v>846</v>
      </c>
    </row>
    <row r="4" spans="1:9" ht="15" customHeight="1" x14ac:dyDescent="0.2">
      <c r="A4" s="806" t="s">
        <v>217</v>
      </c>
      <c r="B4" s="807"/>
      <c r="C4" s="611">
        <v>98940</v>
      </c>
      <c r="D4" s="611">
        <v>105945</v>
      </c>
      <c r="E4" s="611">
        <v>106559</v>
      </c>
      <c r="F4" s="611">
        <v>111465</v>
      </c>
    </row>
    <row r="5" spans="1:9" ht="15" customHeight="1" x14ac:dyDescent="0.2">
      <c r="A5" s="793" t="s">
        <v>367</v>
      </c>
      <c r="B5" s="794"/>
      <c r="C5" s="612">
        <v>4.34</v>
      </c>
      <c r="D5" s="612">
        <v>0.16</v>
      </c>
      <c r="E5" s="739" t="s">
        <v>935</v>
      </c>
      <c r="F5" s="740" t="s">
        <v>925</v>
      </c>
    </row>
    <row r="6" spans="1:9" ht="15" customHeight="1" x14ac:dyDescent="0.2">
      <c r="A6" s="793" t="s">
        <v>368</v>
      </c>
      <c r="B6" s="794"/>
      <c r="C6" s="612">
        <v>5.79</v>
      </c>
      <c r="D6" s="612">
        <v>0.23</v>
      </c>
      <c r="E6" s="739" t="s">
        <v>926</v>
      </c>
      <c r="F6" s="740" t="s">
        <v>927</v>
      </c>
    </row>
    <row r="7" spans="1:9" ht="15" customHeight="1" x14ac:dyDescent="0.2">
      <c r="A7" s="793" t="s">
        <v>369</v>
      </c>
      <c r="B7" s="794"/>
      <c r="C7" s="612">
        <v>716618</v>
      </c>
      <c r="D7" s="612">
        <v>1137947</v>
      </c>
      <c r="E7" s="612">
        <v>80474</v>
      </c>
      <c r="F7" s="613">
        <v>200805</v>
      </c>
    </row>
    <row r="8" spans="1:9" ht="15" customHeight="1" x14ac:dyDescent="0.2">
      <c r="A8" s="793" t="s">
        <v>219</v>
      </c>
      <c r="B8" s="794"/>
      <c r="C8" s="612">
        <v>27.09</v>
      </c>
      <c r="D8" s="612">
        <v>42.33</v>
      </c>
      <c r="E8" s="739" t="s">
        <v>936</v>
      </c>
      <c r="F8" s="739" t="s">
        <v>928</v>
      </c>
    </row>
    <row r="9" spans="1:9" ht="15" customHeight="1" x14ac:dyDescent="0.2">
      <c r="A9" s="793" t="s">
        <v>218</v>
      </c>
      <c r="B9" s="794"/>
      <c r="C9" s="612">
        <v>267.08999999999997</v>
      </c>
      <c r="D9" s="612">
        <v>219.87</v>
      </c>
      <c r="E9" s="739" t="s">
        <v>937</v>
      </c>
      <c r="F9" s="739" t="s">
        <v>929</v>
      </c>
    </row>
    <row r="10" spans="1:9" ht="15" customHeight="1" thickBot="1" x14ac:dyDescent="0.25">
      <c r="A10" s="795" t="s">
        <v>370</v>
      </c>
      <c r="B10" s="796"/>
      <c r="C10" s="614">
        <v>43.02</v>
      </c>
      <c r="D10" s="614">
        <v>45.75</v>
      </c>
      <c r="E10" s="742" t="s">
        <v>934</v>
      </c>
      <c r="F10" s="743" t="s">
        <v>930</v>
      </c>
      <c r="I10" s="741"/>
    </row>
    <row r="11" spans="1:9" x14ac:dyDescent="0.2">
      <c r="A11" s="615"/>
      <c r="B11" s="615"/>
      <c r="C11" s="615"/>
      <c r="D11" s="615"/>
      <c r="E11" s="615"/>
      <c r="F11" s="615"/>
    </row>
    <row r="12" spans="1:9" ht="13.5" thickBot="1" x14ac:dyDescent="0.25">
      <c r="C12" s="606"/>
      <c r="D12" s="606"/>
      <c r="E12" s="606"/>
      <c r="F12" s="616" t="s">
        <v>198</v>
      </c>
    </row>
    <row r="13" spans="1:9" ht="39.75" customHeight="1" thickBot="1" x14ac:dyDescent="0.25">
      <c r="A13" s="606"/>
      <c r="B13" s="607"/>
      <c r="C13" s="617" t="s">
        <v>793</v>
      </c>
      <c r="D13" s="617" t="s">
        <v>797</v>
      </c>
      <c r="E13" s="617" t="s">
        <v>881</v>
      </c>
      <c r="F13" s="617" t="s">
        <v>882</v>
      </c>
    </row>
    <row r="14" spans="1:9" ht="15" customHeight="1" x14ac:dyDescent="0.2">
      <c r="A14" s="800" t="s">
        <v>371</v>
      </c>
      <c r="B14" s="801"/>
      <c r="C14" s="611">
        <v>113781</v>
      </c>
      <c r="D14" s="611">
        <v>74000</v>
      </c>
      <c r="E14" s="611">
        <v>60000</v>
      </c>
      <c r="F14" s="618">
        <v>60000</v>
      </c>
    </row>
    <row r="15" spans="1:9" ht="15" customHeight="1" x14ac:dyDescent="0.2">
      <c r="A15" s="802" t="s">
        <v>372</v>
      </c>
      <c r="B15" s="803"/>
      <c r="C15" s="619"/>
      <c r="D15" s="619"/>
      <c r="E15" s="619"/>
      <c r="F15" s="620"/>
    </row>
    <row r="16" spans="1:9" ht="15" customHeight="1" thickBot="1" x14ac:dyDescent="0.25">
      <c r="A16" s="804" t="s">
        <v>274</v>
      </c>
      <c r="B16" s="805"/>
      <c r="C16" s="621">
        <v>113781</v>
      </c>
      <c r="D16" s="621">
        <v>74000</v>
      </c>
      <c r="E16" s="621">
        <v>60000</v>
      </c>
      <c r="F16" s="621">
        <f>SUM(F14:F15)</f>
        <v>60000</v>
      </c>
    </row>
    <row r="17" spans="1:6" s="625" customFormat="1" x14ac:dyDescent="0.2">
      <c r="A17" s="622"/>
      <c r="B17" s="623"/>
      <c r="C17" s="624"/>
      <c r="D17" s="624"/>
      <c r="E17" s="624"/>
      <c r="F17" s="624"/>
    </row>
    <row r="18" spans="1:6" s="625" customFormat="1" ht="13.5" thickBot="1" x14ac:dyDescent="0.25">
      <c r="B18" s="626"/>
      <c r="C18" s="627"/>
      <c r="D18" s="627"/>
      <c r="E18" s="627"/>
      <c r="F18" s="616" t="s">
        <v>198</v>
      </c>
    </row>
    <row r="19" spans="1:6" ht="30" customHeight="1" thickBot="1" x14ac:dyDescent="0.25">
      <c r="A19" s="606"/>
      <c r="B19" s="628"/>
      <c r="C19" s="629" t="s">
        <v>746</v>
      </c>
      <c r="D19" s="629" t="s">
        <v>755</v>
      </c>
      <c r="E19" s="629" t="s">
        <v>790</v>
      </c>
      <c r="F19" s="630" t="s">
        <v>846</v>
      </c>
    </row>
    <row r="20" spans="1:6" ht="15" customHeight="1" x14ac:dyDescent="0.2">
      <c r="A20" s="808" t="s">
        <v>228</v>
      </c>
      <c r="B20" s="631" t="s">
        <v>209</v>
      </c>
      <c r="C20" s="632"/>
      <c r="D20" s="632"/>
      <c r="E20" s="632"/>
      <c r="F20" s="632"/>
    </row>
    <row r="21" spans="1:6" ht="15" customHeight="1" x14ac:dyDescent="0.2">
      <c r="A21" s="809"/>
      <c r="B21" s="633" t="s">
        <v>375</v>
      </c>
      <c r="C21" s="634"/>
      <c r="D21" s="634"/>
      <c r="E21" s="634"/>
      <c r="F21" s="635" t="s">
        <v>211</v>
      </c>
    </row>
    <row r="22" spans="1:6" ht="15" customHeight="1" thickBot="1" x14ac:dyDescent="0.25">
      <c r="A22" s="810"/>
      <c r="B22" s="636" t="s">
        <v>388</v>
      </c>
      <c r="C22" s="637"/>
      <c r="D22" s="637"/>
      <c r="E22" s="637"/>
      <c r="F22" s="638" t="s">
        <v>211</v>
      </c>
    </row>
    <row r="23" spans="1:6" ht="15" customHeight="1" x14ac:dyDescent="0.2">
      <c r="A23" s="809" t="s">
        <v>373</v>
      </c>
      <c r="B23" s="639" t="s">
        <v>209</v>
      </c>
      <c r="C23" s="640"/>
      <c r="D23" s="640"/>
      <c r="E23" s="640"/>
      <c r="F23" s="640"/>
    </row>
    <row r="24" spans="1:6" ht="15" customHeight="1" x14ac:dyDescent="0.2">
      <c r="A24" s="809"/>
      <c r="B24" s="620" t="s">
        <v>375</v>
      </c>
      <c r="C24" s="635"/>
      <c r="D24" s="635"/>
      <c r="E24" s="635"/>
      <c r="F24" s="641" t="s">
        <v>211</v>
      </c>
    </row>
    <row r="25" spans="1:6" ht="15" customHeight="1" thickBot="1" x14ac:dyDescent="0.25">
      <c r="A25" s="810"/>
      <c r="B25" s="614" t="s">
        <v>388</v>
      </c>
      <c r="C25" s="637"/>
      <c r="D25" s="637"/>
      <c r="E25" s="637"/>
      <c r="F25" s="637" t="s">
        <v>211</v>
      </c>
    </row>
    <row r="26" spans="1:6" x14ac:dyDescent="0.2">
      <c r="A26" s="798" t="s">
        <v>374</v>
      </c>
      <c r="B26" s="642" t="s">
        <v>209</v>
      </c>
      <c r="C26" s="643"/>
      <c r="D26" s="643"/>
      <c r="E26" s="644"/>
      <c r="F26" s="644"/>
    </row>
    <row r="27" spans="1:6" x14ac:dyDescent="0.2">
      <c r="A27" s="798"/>
      <c r="B27" s="645" t="s">
        <v>375</v>
      </c>
      <c r="C27" s="646"/>
      <c r="D27" s="646"/>
      <c r="E27" s="647"/>
      <c r="F27" s="648" t="s">
        <v>211</v>
      </c>
    </row>
    <row r="28" spans="1:6" ht="13.5" thickBot="1" x14ac:dyDescent="0.25">
      <c r="A28" s="799"/>
      <c r="B28" s="649" t="s">
        <v>388</v>
      </c>
      <c r="C28" s="621"/>
      <c r="D28" s="650"/>
      <c r="E28" s="621"/>
      <c r="F28" s="651" t="s">
        <v>211</v>
      </c>
    </row>
    <row r="29" spans="1:6" x14ac:dyDescent="0.2">
      <c r="A29" s="615"/>
      <c r="B29" s="623"/>
      <c r="C29" s="652"/>
      <c r="D29" s="652"/>
      <c r="E29" s="624"/>
      <c r="F29" s="652"/>
    </row>
    <row r="30" spans="1:6" x14ac:dyDescent="0.2">
      <c r="B30" s="626"/>
      <c r="C30" s="652"/>
      <c r="D30" s="652"/>
      <c r="E30" s="652"/>
      <c r="F30" s="652"/>
    </row>
    <row r="31" spans="1:6" x14ac:dyDescent="0.2">
      <c r="B31" s="626"/>
      <c r="C31" s="652"/>
      <c r="D31" s="652"/>
      <c r="E31" s="652"/>
      <c r="F31" s="652"/>
    </row>
    <row r="34" spans="1:7" ht="18" customHeight="1" x14ac:dyDescent="0.2">
      <c r="A34" s="653" t="s">
        <v>220</v>
      </c>
      <c r="B34" s="653"/>
      <c r="C34" s="653"/>
      <c r="D34" s="653"/>
      <c r="E34" s="653"/>
      <c r="F34" s="653"/>
    </row>
    <row r="35" spans="1:7" ht="18" customHeight="1" x14ac:dyDescent="0.2">
      <c r="A35" s="811" t="s">
        <v>808</v>
      </c>
      <c r="B35" s="811"/>
      <c r="C35" s="811"/>
      <c r="D35" s="811"/>
      <c r="E35" s="811"/>
      <c r="F35" s="811"/>
      <c r="G35" s="654"/>
    </row>
    <row r="36" spans="1:7" ht="18" customHeight="1" x14ac:dyDescent="0.2">
      <c r="A36" s="811"/>
      <c r="B36" s="811"/>
      <c r="C36" s="811"/>
      <c r="D36" s="811"/>
      <c r="E36" s="811"/>
      <c r="F36" s="811"/>
      <c r="G36" s="654"/>
    </row>
    <row r="37" spans="1:7" ht="18" customHeight="1" x14ac:dyDescent="0.2">
      <c r="A37" s="811"/>
      <c r="B37" s="811"/>
      <c r="C37" s="811"/>
      <c r="D37" s="811"/>
      <c r="E37" s="811"/>
      <c r="F37" s="811"/>
      <c r="G37" s="654"/>
    </row>
    <row r="38" spans="1:7" ht="18" customHeight="1" x14ac:dyDescent="0.2">
      <c r="A38" s="811"/>
      <c r="B38" s="811"/>
      <c r="C38" s="811"/>
      <c r="D38" s="811"/>
      <c r="E38" s="811"/>
      <c r="F38" s="811"/>
      <c r="G38" s="654"/>
    </row>
    <row r="39" spans="1:7" ht="18" customHeight="1" x14ac:dyDescent="0.2">
      <c r="A39" s="797" t="s">
        <v>809</v>
      </c>
      <c r="B39" s="797"/>
      <c r="C39" s="797"/>
      <c r="D39" s="797"/>
      <c r="E39" s="797"/>
      <c r="F39" s="797"/>
      <c r="G39" s="654"/>
    </row>
    <row r="40" spans="1:7" ht="18" customHeight="1" x14ac:dyDescent="0.2">
      <c r="A40" s="797" t="s">
        <v>810</v>
      </c>
      <c r="B40" s="797"/>
      <c r="C40" s="797"/>
      <c r="D40" s="797"/>
      <c r="E40" s="797"/>
      <c r="F40" s="797"/>
      <c r="G40" s="654"/>
    </row>
    <row r="41" spans="1:7" ht="18" customHeight="1" x14ac:dyDescent="0.2">
      <c r="A41" s="797" t="s">
        <v>811</v>
      </c>
      <c r="B41" s="797"/>
      <c r="C41" s="797"/>
      <c r="D41" s="797"/>
      <c r="E41" s="797"/>
      <c r="F41" s="797"/>
      <c r="G41" s="654"/>
    </row>
    <row r="42" spans="1:7" ht="18" customHeight="1" x14ac:dyDescent="0.2">
      <c r="A42" s="791" t="s">
        <v>812</v>
      </c>
      <c r="B42" s="791"/>
      <c r="C42" s="791"/>
      <c r="D42" s="791"/>
      <c r="E42" s="791"/>
      <c r="F42" s="791"/>
      <c r="G42" s="654"/>
    </row>
    <row r="43" spans="1:7" ht="12" customHeight="1" x14ac:dyDescent="0.2">
      <c r="A43" s="791"/>
      <c r="B43" s="791"/>
      <c r="C43" s="791"/>
      <c r="D43" s="791"/>
      <c r="E43" s="791"/>
      <c r="F43" s="791"/>
      <c r="G43" s="654"/>
    </row>
    <row r="44" spans="1:7" ht="18" customHeight="1" x14ac:dyDescent="0.2">
      <c r="A44" s="797" t="s">
        <v>813</v>
      </c>
      <c r="B44" s="797"/>
      <c r="C44" s="797"/>
      <c r="D44" s="797"/>
      <c r="E44" s="797"/>
      <c r="F44" s="797"/>
      <c r="G44" s="654"/>
    </row>
    <row r="45" spans="1:7" ht="21" customHeight="1" x14ac:dyDescent="0.2">
      <c r="A45" s="791" t="s">
        <v>814</v>
      </c>
      <c r="B45" s="791"/>
      <c r="C45" s="791"/>
      <c r="D45" s="791"/>
      <c r="E45" s="791"/>
      <c r="F45" s="791"/>
    </row>
    <row r="46" spans="1:7" ht="9" customHeight="1" x14ac:dyDescent="0.2">
      <c r="A46" s="791"/>
      <c r="B46" s="791"/>
      <c r="C46" s="791"/>
      <c r="D46" s="791"/>
      <c r="E46" s="791"/>
      <c r="F46" s="791"/>
    </row>
  </sheetData>
  <mergeCells count="20">
    <mergeCell ref="A44:F44"/>
    <mergeCell ref="A45:F46"/>
    <mergeCell ref="A23:A25"/>
    <mergeCell ref="A4:B4"/>
    <mergeCell ref="A5:B5"/>
    <mergeCell ref="A6:B6"/>
    <mergeCell ref="A7:B7"/>
    <mergeCell ref="A8:B8"/>
    <mergeCell ref="A9:B9"/>
    <mergeCell ref="A10:B10"/>
    <mergeCell ref="A40:F40"/>
    <mergeCell ref="A41:F41"/>
    <mergeCell ref="A42:F43"/>
    <mergeCell ref="A26:A28"/>
    <mergeCell ref="A14:B14"/>
    <mergeCell ref="A15:B15"/>
    <mergeCell ref="A16:B16"/>
    <mergeCell ref="A20:A22"/>
    <mergeCell ref="A35:F38"/>
    <mergeCell ref="A39:F3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0.59999389629810485"/>
  </sheetPr>
  <dimension ref="A1:I143"/>
  <sheetViews>
    <sheetView showGridLines="0" topLeftCell="A133" workbookViewId="0">
      <selection activeCell="K140" sqref="K140"/>
    </sheetView>
  </sheetViews>
  <sheetFormatPr defaultRowHeight="15.75" x14ac:dyDescent="0.2"/>
  <cols>
    <col min="1" max="1" width="2.7109375" customWidth="1"/>
    <col min="2" max="2" width="21.7109375" customWidth="1"/>
    <col min="3" max="3" width="45.7109375" customWidth="1"/>
    <col min="4" max="4" width="7.5703125" customWidth="1"/>
    <col min="5" max="8" width="15.7109375" style="3" customWidth="1"/>
  </cols>
  <sheetData>
    <row r="1" spans="1:9" ht="12.75" customHeight="1" x14ac:dyDescent="0.2">
      <c r="H1" s="73" t="s">
        <v>360</v>
      </c>
    </row>
    <row r="2" spans="1:9" ht="17.25" customHeight="1" x14ac:dyDescent="0.2">
      <c r="B2" s="825" t="s">
        <v>874</v>
      </c>
      <c r="C2" s="825"/>
      <c r="D2" s="825"/>
      <c r="E2" s="825"/>
      <c r="F2" s="825"/>
      <c r="G2" s="825"/>
      <c r="H2" s="825"/>
      <c r="I2" s="55"/>
    </row>
    <row r="3" spans="1:9" ht="12" customHeight="1" thickBot="1" x14ac:dyDescent="0.25">
      <c r="E3"/>
      <c r="F3"/>
      <c r="G3"/>
      <c r="H3" s="69" t="s">
        <v>198</v>
      </c>
    </row>
    <row r="4" spans="1:9" ht="20.25" customHeight="1" x14ac:dyDescent="0.2">
      <c r="B4" s="819" t="s">
        <v>257</v>
      </c>
      <c r="C4" s="821" t="s">
        <v>258</v>
      </c>
      <c r="D4" s="823" t="s">
        <v>40</v>
      </c>
      <c r="E4" s="816" t="s">
        <v>65</v>
      </c>
      <c r="F4" s="817"/>
      <c r="G4" s="817"/>
      <c r="H4" s="818"/>
    </row>
    <row r="5" spans="1:9" ht="28.5" customHeight="1" x14ac:dyDescent="0.2">
      <c r="B5" s="820"/>
      <c r="C5" s="822"/>
      <c r="D5" s="824"/>
      <c r="E5" s="366" t="s">
        <v>875</v>
      </c>
      <c r="F5" s="366" t="s">
        <v>876</v>
      </c>
      <c r="G5" s="366" t="s">
        <v>877</v>
      </c>
      <c r="H5" s="367" t="s">
        <v>878</v>
      </c>
    </row>
    <row r="6" spans="1:9" ht="12.75" customHeight="1" thickBot="1" x14ac:dyDescent="0.25">
      <c r="B6" s="31">
        <v>1</v>
      </c>
      <c r="C6" s="24">
        <v>2</v>
      </c>
      <c r="D6" s="72">
        <v>3</v>
      </c>
      <c r="E6" s="32">
        <v>4</v>
      </c>
      <c r="F6" s="24">
        <v>5</v>
      </c>
      <c r="G6" s="72">
        <v>6</v>
      </c>
      <c r="H6" s="33">
        <v>7</v>
      </c>
    </row>
    <row r="7" spans="1:9" ht="20.100000000000001" customHeight="1" x14ac:dyDescent="0.2">
      <c r="B7" s="378"/>
      <c r="C7" s="15" t="s">
        <v>92</v>
      </c>
      <c r="D7" s="70"/>
      <c r="E7" s="90"/>
      <c r="F7" s="90"/>
      <c r="G7" s="90"/>
      <c r="H7" s="91"/>
    </row>
    <row r="8" spans="1:9" ht="20.100000000000001" customHeight="1" x14ac:dyDescent="0.2">
      <c r="A8" s="43"/>
      <c r="B8" s="379" t="s">
        <v>766</v>
      </c>
      <c r="C8" s="15" t="s">
        <v>400</v>
      </c>
      <c r="D8" s="71" t="s">
        <v>280</v>
      </c>
      <c r="E8" s="398"/>
      <c r="F8" s="398"/>
      <c r="G8" s="398"/>
      <c r="H8" s="399"/>
    </row>
    <row r="9" spans="1:9" ht="20.100000000000001" customHeight="1" x14ac:dyDescent="0.2">
      <c r="A9" s="43"/>
      <c r="B9" s="749"/>
      <c r="C9" s="17" t="s">
        <v>401</v>
      </c>
      <c r="D9" s="826" t="s">
        <v>281</v>
      </c>
      <c r="E9" s="812">
        <f t="shared" ref="E9:G9" si="0">E11+E18+E27+E28+E39</f>
        <v>546109</v>
      </c>
      <c r="F9" s="812">
        <f t="shared" si="0"/>
        <v>568570</v>
      </c>
      <c r="G9" s="812">
        <f t="shared" si="0"/>
        <v>621040</v>
      </c>
      <c r="H9" s="812">
        <f>H11+H18+H27+H28+H39</f>
        <v>647000</v>
      </c>
    </row>
    <row r="10" spans="1:9" ht="13.5" customHeight="1" x14ac:dyDescent="0.2">
      <c r="A10" s="43"/>
      <c r="B10" s="749"/>
      <c r="C10" s="18" t="s">
        <v>402</v>
      </c>
      <c r="D10" s="747"/>
      <c r="E10" s="813"/>
      <c r="F10" s="813"/>
      <c r="G10" s="813"/>
      <c r="H10" s="813"/>
    </row>
    <row r="11" spans="1:9" ht="20.100000000000001" customHeight="1" x14ac:dyDescent="0.2">
      <c r="A11" s="43"/>
      <c r="B11" s="749" t="s">
        <v>767</v>
      </c>
      <c r="C11" s="19" t="s">
        <v>403</v>
      </c>
      <c r="D11" s="747" t="s">
        <v>282</v>
      </c>
      <c r="E11" s="812">
        <f t="shared" ref="E11:G11" si="1">E13+E14+E15+E16+E17</f>
        <v>5200</v>
      </c>
      <c r="F11" s="812">
        <f t="shared" si="1"/>
        <v>6000</v>
      </c>
      <c r="G11" s="812">
        <f t="shared" si="1"/>
        <v>6500</v>
      </c>
      <c r="H11" s="812">
        <f>H13+H14+H15+H16+H17</f>
        <v>7500</v>
      </c>
    </row>
    <row r="12" spans="1:9" ht="12.75" customHeight="1" x14ac:dyDescent="0.2">
      <c r="A12" s="43"/>
      <c r="B12" s="749"/>
      <c r="C12" s="20" t="s">
        <v>404</v>
      </c>
      <c r="D12" s="747"/>
      <c r="E12" s="813"/>
      <c r="F12" s="813"/>
      <c r="G12" s="813"/>
      <c r="H12" s="813"/>
    </row>
    <row r="13" spans="1:9" ht="20.100000000000001" customHeight="1" x14ac:dyDescent="0.2">
      <c r="A13" s="43"/>
      <c r="B13" s="379" t="s">
        <v>768</v>
      </c>
      <c r="C13" s="21" t="s">
        <v>136</v>
      </c>
      <c r="D13" s="16" t="s">
        <v>283</v>
      </c>
      <c r="E13" s="10"/>
      <c r="F13" s="10"/>
      <c r="G13" s="10"/>
      <c r="H13" s="84"/>
    </row>
    <row r="14" spans="1:9" ht="25.5" customHeight="1" x14ac:dyDescent="0.2">
      <c r="A14" s="43"/>
      <c r="B14" s="379" t="s">
        <v>405</v>
      </c>
      <c r="C14" s="21" t="s">
        <v>406</v>
      </c>
      <c r="D14" s="16" t="s">
        <v>284</v>
      </c>
      <c r="E14" s="10">
        <v>4000</v>
      </c>
      <c r="F14" s="10">
        <v>4500</v>
      </c>
      <c r="G14" s="10">
        <v>4700</v>
      </c>
      <c r="H14" s="84">
        <v>5000</v>
      </c>
    </row>
    <row r="15" spans="1:9" ht="20.100000000000001" customHeight="1" x14ac:dyDescent="0.2">
      <c r="A15" s="43"/>
      <c r="B15" s="379" t="s">
        <v>769</v>
      </c>
      <c r="C15" s="21" t="s">
        <v>407</v>
      </c>
      <c r="D15" s="16" t="s">
        <v>285</v>
      </c>
      <c r="E15" s="10"/>
      <c r="F15" s="10"/>
      <c r="G15" s="10"/>
      <c r="H15" s="84"/>
    </row>
    <row r="16" spans="1:9" ht="25.5" customHeight="1" x14ac:dyDescent="0.2">
      <c r="A16" s="43"/>
      <c r="B16" s="379" t="s">
        <v>408</v>
      </c>
      <c r="C16" s="21" t="s">
        <v>409</v>
      </c>
      <c r="D16" s="16" t="s">
        <v>286</v>
      </c>
      <c r="E16" s="10">
        <v>1200</v>
      </c>
      <c r="F16" s="10">
        <v>1500</v>
      </c>
      <c r="G16" s="10">
        <v>1800</v>
      </c>
      <c r="H16" s="84">
        <v>2500</v>
      </c>
    </row>
    <row r="17" spans="1:8" ht="20.100000000000001" customHeight="1" x14ac:dyDescent="0.2">
      <c r="A17" s="43"/>
      <c r="B17" s="379" t="s">
        <v>770</v>
      </c>
      <c r="C17" s="21" t="s">
        <v>410</v>
      </c>
      <c r="D17" s="16" t="s">
        <v>287</v>
      </c>
      <c r="E17" s="10"/>
      <c r="F17" s="10"/>
      <c r="G17" s="10"/>
      <c r="H17" s="84"/>
    </row>
    <row r="18" spans="1:8" ht="20.100000000000001" customHeight="1" x14ac:dyDescent="0.2">
      <c r="A18" s="43"/>
      <c r="B18" s="749" t="s">
        <v>771</v>
      </c>
      <c r="C18" s="19" t="s">
        <v>411</v>
      </c>
      <c r="D18" s="747" t="s">
        <v>288</v>
      </c>
      <c r="E18" s="812">
        <f t="shared" ref="E18:G18" si="2">E20+E21+E22+E23+E24+E25+E26</f>
        <v>540309</v>
      </c>
      <c r="F18" s="812">
        <f t="shared" si="2"/>
        <v>562000</v>
      </c>
      <c r="G18" s="812">
        <f t="shared" si="2"/>
        <v>614000</v>
      </c>
      <c r="H18" s="812">
        <f>H20+H21+H22+H23+H24+H25+H26</f>
        <v>639000</v>
      </c>
    </row>
    <row r="19" spans="1:8" ht="12.75" customHeight="1" x14ac:dyDescent="0.2">
      <c r="A19" s="43"/>
      <c r="B19" s="749"/>
      <c r="C19" s="20" t="s">
        <v>412</v>
      </c>
      <c r="D19" s="747"/>
      <c r="E19" s="813"/>
      <c r="F19" s="813"/>
      <c r="G19" s="813"/>
      <c r="H19" s="813"/>
    </row>
    <row r="20" spans="1:8" ht="20.100000000000001" customHeight="1" x14ac:dyDescent="0.2">
      <c r="A20" s="43"/>
      <c r="B20" s="379" t="s">
        <v>413</v>
      </c>
      <c r="C20" s="21" t="s">
        <v>414</v>
      </c>
      <c r="D20" s="16" t="s">
        <v>289</v>
      </c>
      <c r="E20" s="10">
        <v>4000</v>
      </c>
      <c r="F20" s="10">
        <v>4000</v>
      </c>
      <c r="G20" s="10">
        <v>4000</v>
      </c>
      <c r="H20" s="84">
        <v>4000</v>
      </c>
    </row>
    <row r="21" spans="1:8" ht="20.100000000000001" customHeight="1" x14ac:dyDescent="0.2">
      <c r="B21" s="380" t="s">
        <v>772</v>
      </c>
      <c r="C21" s="21" t="s">
        <v>415</v>
      </c>
      <c r="D21" s="16" t="s">
        <v>290</v>
      </c>
      <c r="E21" s="10">
        <v>511309</v>
      </c>
      <c r="F21" s="10">
        <v>540000</v>
      </c>
      <c r="G21" s="10">
        <v>585000</v>
      </c>
      <c r="H21" s="84">
        <v>600000</v>
      </c>
    </row>
    <row r="22" spans="1:8" ht="20.100000000000001" customHeight="1" x14ac:dyDescent="0.2">
      <c r="B22" s="380" t="s">
        <v>773</v>
      </c>
      <c r="C22" s="21" t="s">
        <v>416</v>
      </c>
      <c r="D22" s="16" t="s">
        <v>291</v>
      </c>
      <c r="E22" s="10"/>
      <c r="F22" s="10"/>
      <c r="G22" s="10"/>
      <c r="H22" s="84"/>
    </row>
    <row r="23" spans="1:8" ht="25.5" customHeight="1" x14ac:dyDescent="0.2">
      <c r="B23" s="380" t="s">
        <v>417</v>
      </c>
      <c r="C23" s="21" t="s">
        <v>418</v>
      </c>
      <c r="D23" s="16" t="s">
        <v>292</v>
      </c>
      <c r="E23" s="10">
        <v>17000</v>
      </c>
      <c r="F23" s="10">
        <v>6000</v>
      </c>
      <c r="G23" s="10">
        <v>8000</v>
      </c>
      <c r="H23" s="84">
        <v>10000</v>
      </c>
    </row>
    <row r="24" spans="1:8" ht="25.5" customHeight="1" x14ac:dyDescent="0.2">
      <c r="B24" s="380" t="s">
        <v>419</v>
      </c>
      <c r="C24" s="21" t="s">
        <v>774</v>
      </c>
      <c r="D24" s="16" t="s">
        <v>293</v>
      </c>
      <c r="E24" s="10">
        <v>8000</v>
      </c>
      <c r="F24" s="10">
        <v>12000</v>
      </c>
      <c r="G24" s="10">
        <v>17000</v>
      </c>
      <c r="H24" s="84">
        <v>25000</v>
      </c>
    </row>
    <row r="25" spans="1:8" ht="25.5" customHeight="1" x14ac:dyDescent="0.2">
      <c r="B25" s="380" t="s">
        <v>420</v>
      </c>
      <c r="C25" s="21" t="s">
        <v>421</v>
      </c>
      <c r="D25" s="16" t="s">
        <v>294</v>
      </c>
      <c r="E25" s="10"/>
      <c r="F25" s="10"/>
      <c r="G25" s="10"/>
      <c r="H25" s="84"/>
    </row>
    <row r="26" spans="1:8" ht="25.5" customHeight="1" x14ac:dyDescent="0.2">
      <c r="B26" s="380" t="s">
        <v>420</v>
      </c>
      <c r="C26" s="21" t="s">
        <v>422</v>
      </c>
      <c r="D26" s="16" t="s">
        <v>295</v>
      </c>
      <c r="E26" s="10"/>
      <c r="F26" s="10"/>
      <c r="G26" s="10"/>
      <c r="H26" s="84"/>
    </row>
    <row r="27" spans="1:8" ht="20.100000000000001" customHeight="1" x14ac:dyDescent="0.2">
      <c r="A27" s="43"/>
      <c r="B27" s="379" t="s">
        <v>775</v>
      </c>
      <c r="C27" s="21" t="s">
        <v>423</v>
      </c>
      <c r="D27" s="16" t="s">
        <v>296</v>
      </c>
      <c r="E27" s="10"/>
      <c r="F27" s="10"/>
      <c r="G27" s="10"/>
      <c r="H27" s="84"/>
    </row>
    <row r="28" spans="1:8" ht="25.5" customHeight="1" x14ac:dyDescent="0.2">
      <c r="A28" s="43"/>
      <c r="B28" s="749" t="s">
        <v>424</v>
      </c>
      <c r="C28" s="19" t="s">
        <v>425</v>
      </c>
      <c r="D28" s="747" t="s">
        <v>297</v>
      </c>
      <c r="E28" s="812">
        <f t="shared" ref="E28:G28" si="3">E30+E31+E32+E33+E34+E35+E36+E37+E38</f>
        <v>600</v>
      </c>
      <c r="F28" s="812">
        <f t="shared" si="3"/>
        <v>570</v>
      </c>
      <c r="G28" s="812">
        <f t="shared" si="3"/>
        <v>540</v>
      </c>
      <c r="H28" s="812">
        <f>H30+H31+H32+H33+H34+H35+H36+H37+H38</f>
        <v>500</v>
      </c>
    </row>
    <row r="29" spans="1:8" ht="22.5" customHeight="1" x14ac:dyDescent="0.2">
      <c r="A29" s="43"/>
      <c r="B29" s="749"/>
      <c r="C29" s="20" t="s">
        <v>426</v>
      </c>
      <c r="D29" s="747"/>
      <c r="E29" s="813"/>
      <c r="F29" s="813"/>
      <c r="G29" s="813"/>
      <c r="H29" s="813"/>
    </row>
    <row r="30" spans="1:8" ht="25.5" customHeight="1" x14ac:dyDescent="0.2">
      <c r="A30" s="43"/>
      <c r="B30" s="379" t="s">
        <v>427</v>
      </c>
      <c r="C30" s="21" t="s">
        <v>758</v>
      </c>
      <c r="D30" s="16" t="s">
        <v>298</v>
      </c>
      <c r="E30" s="10"/>
      <c r="F30" s="10"/>
      <c r="G30" s="10"/>
      <c r="H30" s="84"/>
    </row>
    <row r="31" spans="1:8" ht="25.5" customHeight="1" x14ac:dyDescent="0.2">
      <c r="B31" s="380" t="s">
        <v>428</v>
      </c>
      <c r="C31" s="21" t="s">
        <v>429</v>
      </c>
      <c r="D31" s="16" t="s">
        <v>299</v>
      </c>
      <c r="E31" s="10"/>
      <c r="F31" s="10"/>
      <c r="G31" s="10"/>
      <c r="H31" s="84"/>
    </row>
    <row r="32" spans="1:8" ht="35.25" customHeight="1" x14ac:dyDescent="0.2">
      <c r="B32" s="380" t="s">
        <v>430</v>
      </c>
      <c r="C32" s="21" t="s">
        <v>431</v>
      </c>
      <c r="D32" s="16" t="s">
        <v>300</v>
      </c>
      <c r="E32" s="10"/>
      <c r="F32" s="10"/>
      <c r="G32" s="10"/>
      <c r="H32" s="84"/>
    </row>
    <row r="33" spans="1:8" ht="35.25" customHeight="1" x14ac:dyDescent="0.2">
      <c r="B33" s="380" t="s">
        <v>432</v>
      </c>
      <c r="C33" s="21" t="s">
        <v>759</v>
      </c>
      <c r="D33" s="16" t="s">
        <v>301</v>
      </c>
      <c r="E33" s="10"/>
      <c r="F33" s="10"/>
      <c r="G33" s="10"/>
      <c r="H33" s="84"/>
    </row>
    <row r="34" spans="1:8" ht="25.5" customHeight="1" x14ac:dyDescent="0.2">
      <c r="B34" s="380" t="s">
        <v>433</v>
      </c>
      <c r="C34" s="21" t="s">
        <v>434</v>
      </c>
      <c r="D34" s="16" t="s">
        <v>302</v>
      </c>
      <c r="E34" s="10"/>
      <c r="F34" s="10"/>
      <c r="G34" s="10"/>
      <c r="H34" s="84"/>
    </row>
    <row r="35" spans="1:8" ht="25.5" customHeight="1" x14ac:dyDescent="0.2">
      <c r="B35" s="380" t="s">
        <v>433</v>
      </c>
      <c r="C35" s="21" t="s">
        <v>435</v>
      </c>
      <c r="D35" s="16" t="s">
        <v>303</v>
      </c>
      <c r="E35" s="10"/>
      <c r="F35" s="10"/>
      <c r="G35" s="10"/>
      <c r="H35" s="84"/>
    </row>
    <row r="36" spans="1:8" ht="39" customHeight="1" x14ac:dyDescent="0.2">
      <c r="B36" s="380" t="s">
        <v>776</v>
      </c>
      <c r="C36" s="21" t="s">
        <v>760</v>
      </c>
      <c r="D36" s="16" t="s">
        <v>304</v>
      </c>
      <c r="E36" s="10"/>
      <c r="F36" s="10"/>
      <c r="G36" s="10"/>
      <c r="H36" s="84"/>
    </row>
    <row r="37" spans="1:8" ht="25.5" customHeight="1" x14ac:dyDescent="0.2">
      <c r="B37" s="380" t="s">
        <v>777</v>
      </c>
      <c r="C37" s="21" t="s">
        <v>436</v>
      </c>
      <c r="D37" s="16" t="s">
        <v>305</v>
      </c>
      <c r="E37" s="10"/>
      <c r="F37" s="10"/>
      <c r="G37" s="10"/>
      <c r="H37" s="84"/>
    </row>
    <row r="38" spans="1:8" ht="25.5" customHeight="1" x14ac:dyDescent="0.2">
      <c r="B38" s="380" t="s">
        <v>437</v>
      </c>
      <c r="C38" s="21" t="s">
        <v>438</v>
      </c>
      <c r="D38" s="16" t="s">
        <v>306</v>
      </c>
      <c r="E38" s="10">
        <v>600</v>
      </c>
      <c r="F38" s="10">
        <v>570</v>
      </c>
      <c r="G38" s="10">
        <v>540</v>
      </c>
      <c r="H38" s="84">
        <v>500</v>
      </c>
    </row>
    <row r="39" spans="1:8" ht="25.5" customHeight="1" x14ac:dyDescent="0.2">
      <c r="B39" s="380" t="s">
        <v>439</v>
      </c>
      <c r="C39" s="21" t="s">
        <v>440</v>
      </c>
      <c r="D39" s="16" t="s">
        <v>307</v>
      </c>
      <c r="E39" s="10"/>
      <c r="F39" s="10"/>
      <c r="G39" s="10"/>
      <c r="H39" s="84"/>
    </row>
    <row r="40" spans="1:8" ht="20.100000000000001" customHeight="1" x14ac:dyDescent="0.2">
      <c r="A40" s="43"/>
      <c r="B40" s="379">
        <v>288</v>
      </c>
      <c r="C40" s="15" t="s">
        <v>441</v>
      </c>
      <c r="D40" s="16" t="s">
        <v>308</v>
      </c>
      <c r="E40" s="10">
        <v>5000</v>
      </c>
      <c r="F40" s="10">
        <v>5000</v>
      </c>
      <c r="G40" s="10">
        <v>5000</v>
      </c>
      <c r="H40" s="84">
        <v>7000</v>
      </c>
    </row>
    <row r="41" spans="1:8" ht="20.100000000000001" customHeight="1" x14ac:dyDescent="0.2">
      <c r="A41" s="43"/>
      <c r="B41" s="749"/>
      <c r="C41" s="17" t="s">
        <v>442</v>
      </c>
      <c r="D41" s="747" t="s">
        <v>309</v>
      </c>
      <c r="E41" s="812">
        <f t="shared" ref="E41:G41" si="4">E43+E49+E50+E57+E62+E72+E73</f>
        <v>151650</v>
      </c>
      <c r="F41" s="812">
        <f t="shared" si="4"/>
        <v>134100</v>
      </c>
      <c r="G41" s="812">
        <f t="shared" si="4"/>
        <v>141350</v>
      </c>
      <c r="H41" s="812">
        <f>H43+H49+H50+H57+H62+H72+H73</f>
        <v>133700</v>
      </c>
    </row>
    <row r="42" spans="1:8" ht="12.75" customHeight="1" x14ac:dyDescent="0.2">
      <c r="A42" s="43"/>
      <c r="B42" s="749"/>
      <c r="C42" s="18" t="s">
        <v>443</v>
      </c>
      <c r="D42" s="747"/>
      <c r="E42" s="813"/>
      <c r="F42" s="813"/>
      <c r="G42" s="813"/>
      <c r="H42" s="813"/>
    </row>
    <row r="43" spans="1:8" ht="25.5" customHeight="1" x14ac:dyDescent="0.2">
      <c r="B43" s="380" t="s">
        <v>444</v>
      </c>
      <c r="C43" s="21" t="s">
        <v>445</v>
      </c>
      <c r="D43" s="16" t="s">
        <v>310</v>
      </c>
      <c r="E43" s="84">
        <f t="shared" ref="E43:G43" si="5">E44+E45+E46+E47+E48</f>
        <v>46150</v>
      </c>
      <c r="F43" s="84">
        <v>36350</v>
      </c>
      <c r="G43" s="84">
        <f t="shared" si="5"/>
        <v>45500</v>
      </c>
      <c r="H43" s="84">
        <f>H44+H45+H46+H47+H48</f>
        <v>35700</v>
      </c>
    </row>
    <row r="44" spans="1:8" ht="20.100000000000001" customHeight="1" x14ac:dyDescent="0.2">
      <c r="B44" s="380">
        <v>10</v>
      </c>
      <c r="C44" s="21" t="s">
        <v>446</v>
      </c>
      <c r="D44" s="16" t="s">
        <v>311</v>
      </c>
      <c r="E44" s="10">
        <v>46000</v>
      </c>
      <c r="F44" s="10">
        <v>36000</v>
      </c>
      <c r="G44" s="10">
        <v>45000</v>
      </c>
      <c r="H44" s="84">
        <v>35000</v>
      </c>
    </row>
    <row r="45" spans="1:8" ht="20.100000000000001" customHeight="1" x14ac:dyDescent="0.2">
      <c r="B45" s="380" t="s">
        <v>447</v>
      </c>
      <c r="C45" s="21" t="s">
        <v>448</v>
      </c>
      <c r="D45" s="16" t="s">
        <v>312</v>
      </c>
      <c r="E45" s="10"/>
      <c r="F45" s="10"/>
      <c r="G45" s="10"/>
      <c r="H45" s="84"/>
    </row>
    <row r="46" spans="1:8" ht="20.100000000000001" customHeight="1" x14ac:dyDescent="0.2">
      <c r="B46" s="380">
        <v>13</v>
      </c>
      <c r="C46" s="21" t="s">
        <v>449</v>
      </c>
      <c r="D46" s="16" t="s">
        <v>313</v>
      </c>
      <c r="E46" s="10"/>
      <c r="F46" s="10"/>
      <c r="G46" s="10"/>
      <c r="H46" s="84"/>
    </row>
    <row r="47" spans="1:8" ht="20.100000000000001" customHeight="1" x14ac:dyDescent="0.2">
      <c r="B47" s="380" t="s">
        <v>450</v>
      </c>
      <c r="C47" s="21" t="s">
        <v>451</v>
      </c>
      <c r="D47" s="16" t="s">
        <v>314</v>
      </c>
      <c r="E47" s="10">
        <v>150</v>
      </c>
      <c r="F47" s="10">
        <v>350</v>
      </c>
      <c r="G47" s="10">
        <v>500</v>
      </c>
      <c r="H47" s="84">
        <v>700</v>
      </c>
    </row>
    <row r="48" spans="1:8" ht="20.100000000000001" customHeight="1" x14ac:dyDescent="0.2">
      <c r="B48" s="380" t="s">
        <v>452</v>
      </c>
      <c r="C48" s="21" t="s">
        <v>453</v>
      </c>
      <c r="D48" s="16" t="s">
        <v>315</v>
      </c>
      <c r="E48" s="10"/>
      <c r="F48" s="10"/>
      <c r="G48" s="10"/>
      <c r="H48" s="84"/>
    </row>
    <row r="49" spans="1:8" ht="25.5" customHeight="1" x14ac:dyDescent="0.2">
      <c r="A49" s="43"/>
      <c r="B49" s="379">
        <v>14</v>
      </c>
      <c r="C49" s="21" t="s">
        <v>454</v>
      </c>
      <c r="D49" s="16" t="s">
        <v>316</v>
      </c>
      <c r="E49" s="10"/>
      <c r="F49" s="10"/>
      <c r="G49" s="10"/>
      <c r="H49" s="84"/>
    </row>
    <row r="50" spans="1:8" ht="20.100000000000001" customHeight="1" x14ac:dyDescent="0.2">
      <c r="A50" s="43"/>
      <c r="B50" s="749">
        <v>20</v>
      </c>
      <c r="C50" s="19" t="s">
        <v>455</v>
      </c>
      <c r="D50" s="747" t="s">
        <v>317</v>
      </c>
      <c r="E50" s="812">
        <f t="shared" ref="E50:G50" si="6">E52+E53+E54+E55+E56</f>
        <v>70000</v>
      </c>
      <c r="F50" s="812">
        <f t="shared" si="6"/>
        <v>65000</v>
      </c>
      <c r="G50" s="812">
        <f t="shared" si="6"/>
        <v>60000</v>
      </c>
      <c r="H50" s="812">
        <f>H52+H53+H54+H55+H56</f>
        <v>55000</v>
      </c>
    </row>
    <row r="51" spans="1:8" ht="12" customHeight="1" x14ac:dyDescent="0.2">
      <c r="A51" s="43"/>
      <c r="B51" s="749"/>
      <c r="C51" s="20" t="s">
        <v>456</v>
      </c>
      <c r="D51" s="747"/>
      <c r="E51" s="813"/>
      <c r="F51" s="813"/>
      <c r="G51" s="813"/>
      <c r="H51" s="813"/>
    </row>
    <row r="52" spans="1:8" ht="20.100000000000001" customHeight="1" x14ac:dyDescent="0.2">
      <c r="A52" s="43"/>
      <c r="B52" s="379">
        <v>204</v>
      </c>
      <c r="C52" s="21" t="s">
        <v>457</v>
      </c>
      <c r="D52" s="16" t="s">
        <v>318</v>
      </c>
      <c r="E52" s="10">
        <v>70000</v>
      </c>
      <c r="F52" s="10">
        <v>65000</v>
      </c>
      <c r="G52" s="10">
        <v>60000</v>
      </c>
      <c r="H52" s="84">
        <v>55000</v>
      </c>
    </row>
    <row r="53" spans="1:8" ht="20.100000000000001" customHeight="1" x14ac:dyDescent="0.2">
      <c r="A53" s="43"/>
      <c r="B53" s="379">
        <v>205</v>
      </c>
      <c r="C53" s="21" t="s">
        <v>458</v>
      </c>
      <c r="D53" s="16" t="s">
        <v>319</v>
      </c>
      <c r="E53" s="10"/>
      <c r="F53" s="10"/>
      <c r="G53" s="10"/>
      <c r="H53" s="84"/>
    </row>
    <row r="54" spans="1:8" ht="25.5" customHeight="1" x14ac:dyDescent="0.2">
      <c r="A54" s="43"/>
      <c r="B54" s="379" t="s">
        <v>459</v>
      </c>
      <c r="C54" s="21" t="s">
        <v>460</v>
      </c>
      <c r="D54" s="16" t="s">
        <v>320</v>
      </c>
      <c r="E54" s="10"/>
      <c r="F54" s="10"/>
      <c r="G54" s="10"/>
      <c r="H54" s="84"/>
    </row>
    <row r="55" spans="1:8" ht="25.5" customHeight="1" x14ac:dyDescent="0.2">
      <c r="A55" s="43"/>
      <c r="B55" s="379" t="s">
        <v>461</v>
      </c>
      <c r="C55" s="21" t="s">
        <v>462</v>
      </c>
      <c r="D55" s="16" t="s">
        <v>321</v>
      </c>
      <c r="E55" s="10"/>
      <c r="F55" s="10"/>
      <c r="G55" s="10"/>
      <c r="H55" s="84"/>
    </row>
    <row r="56" spans="1:8" ht="20.100000000000001" customHeight="1" x14ac:dyDescent="0.2">
      <c r="A56" s="43"/>
      <c r="B56" s="379">
        <v>206</v>
      </c>
      <c r="C56" s="21" t="s">
        <v>463</v>
      </c>
      <c r="D56" s="16" t="s">
        <v>322</v>
      </c>
      <c r="E56" s="10"/>
      <c r="F56" s="10"/>
      <c r="G56" s="10"/>
      <c r="H56" s="84"/>
    </row>
    <row r="57" spans="1:8" ht="20.100000000000001" customHeight="1" x14ac:dyDescent="0.2">
      <c r="A57" s="43"/>
      <c r="B57" s="749" t="s">
        <v>464</v>
      </c>
      <c r="C57" s="19" t="s">
        <v>465</v>
      </c>
      <c r="D57" s="747" t="s">
        <v>323</v>
      </c>
      <c r="E57" s="812">
        <f t="shared" ref="E57:G57" si="7">E59+E60+E61</f>
        <v>25000</v>
      </c>
      <c r="F57" s="812">
        <f t="shared" si="7"/>
        <v>25000</v>
      </c>
      <c r="G57" s="812">
        <f t="shared" si="7"/>
        <v>25000</v>
      </c>
      <c r="H57" s="812">
        <f>H59+H60+H61</f>
        <v>30000</v>
      </c>
    </row>
    <row r="58" spans="1:8" ht="12" customHeight="1" x14ac:dyDescent="0.2">
      <c r="A58" s="43"/>
      <c r="B58" s="749"/>
      <c r="C58" s="20" t="s">
        <v>466</v>
      </c>
      <c r="D58" s="747"/>
      <c r="E58" s="813"/>
      <c r="F58" s="813"/>
      <c r="G58" s="813"/>
      <c r="H58" s="813"/>
    </row>
    <row r="59" spans="1:8" ht="23.25" customHeight="1" x14ac:dyDescent="0.2">
      <c r="B59" s="380" t="s">
        <v>467</v>
      </c>
      <c r="C59" s="21" t="s">
        <v>468</v>
      </c>
      <c r="D59" s="16" t="s">
        <v>324</v>
      </c>
      <c r="E59" s="10">
        <v>25000</v>
      </c>
      <c r="F59" s="10">
        <v>25000</v>
      </c>
      <c r="G59" s="10">
        <v>25000</v>
      </c>
      <c r="H59" s="84">
        <v>30000</v>
      </c>
    </row>
    <row r="60" spans="1:8" ht="20.100000000000001" customHeight="1" x14ac:dyDescent="0.2">
      <c r="B60" s="380">
        <v>223</v>
      </c>
      <c r="C60" s="21" t="s">
        <v>469</v>
      </c>
      <c r="D60" s="16" t="s">
        <v>325</v>
      </c>
      <c r="E60" s="10"/>
      <c r="F60" s="10"/>
      <c r="G60" s="10"/>
      <c r="H60" s="84"/>
    </row>
    <row r="61" spans="1:8" ht="25.5" customHeight="1" x14ac:dyDescent="0.2">
      <c r="A61" s="43"/>
      <c r="B61" s="379">
        <v>224</v>
      </c>
      <c r="C61" s="21" t="s">
        <v>470</v>
      </c>
      <c r="D61" s="16" t="s">
        <v>326</v>
      </c>
      <c r="E61" s="10"/>
      <c r="F61" s="10"/>
      <c r="G61" s="10"/>
      <c r="H61" s="84"/>
    </row>
    <row r="62" spans="1:8" ht="20.100000000000001" customHeight="1" x14ac:dyDescent="0.2">
      <c r="A62" s="43"/>
      <c r="B62" s="749">
        <v>23</v>
      </c>
      <c r="C62" s="19" t="s">
        <v>471</v>
      </c>
      <c r="D62" s="747" t="s">
        <v>327</v>
      </c>
      <c r="E62" s="812">
        <f t="shared" ref="E62:G62" si="8">E64+E65+E66+E67+E68+E69+E70+E71</f>
        <v>500</v>
      </c>
      <c r="F62" s="812">
        <f t="shared" si="8"/>
        <v>750</v>
      </c>
      <c r="G62" s="812">
        <f t="shared" si="8"/>
        <v>850</v>
      </c>
      <c r="H62" s="812">
        <f>H64+H65+H66+H67+H68+H69+H70+H71</f>
        <v>1000</v>
      </c>
    </row>
    <row r="63" spans="1:8" ht="20.100000000000001" customHeight="1" x14ac:dyDescent="0.2">
      <c r="A63" s="43"/>
      <c r="B63" s="749"/>
      <c r="C63" s="20" t="s">
        <v>472</v>
      </c>
      <c r="D63" s="747"/>
      <c r="E63" s="813"/>
      <c r="F63" s="813"/>
      <c r="G63" s="813"/>
      <c r="H63" s="813"/>
    </row>
    <row r="64" spans="1:8" ht="25.5" customHeight="1" x14ac:dyDescent="0.2">
      <c r="B64" s="380">
        <v>230</v>
      </c>
      <c r="C64" s="21" t="s">
        <v>473</v>
      </c>
      <c r="D64" s="16" t="s">
        <v>328</v>
      </c>
      <c r="E64" s="10"/>
      <c r="F64" s="10"/>
      <c r="G64" s="10"/>
      <c r="H64" s="84"/>
    </row>
    <row r="65" spans="1:8" ht="25.5" customHeight="1" x14ac:dyDescent="0.2">
      <c r="B65" s="380">
        <v>231</v>
      </c>
      <c r="C65" s="21" t="s">
        <v>784</v>
      </c>
      <c r="D65" s="16" t="s">
        <v>329</v>
      </c>
      <c r="E65" s="10"/>
      <c r="F65" s="10"/>
      <c r="G65" s="10"/>
      <c r="H65" s="84"/>
    </row>
    <row r="66" spans="1:8" ht="20.100000000000001" customHeight="1" x14ac:dyDescent="0.2">
      <c r="B66" s="380" t="s">
        <v>474</v>
      </c>
      <c r="C66" s="21" t="s">
        <v>475</v>
      </c>
      <c r="D66" s="16" t="s">
        <v>330</v>
      </c>
      <c r="E66" s="10">
        <v>500</v>
      </c>
      <c r="F66" s="10">
        <v>750</v>
      </c>
      <c r="G66" s="10">
        <v>850</v>
      </c>
      <c r="H66" s="84">
        <v>1000</v>
      </c>
    </row>
    <row r="67" spans="1:8" ht="25.5" customHeight="1" x14ac:dyDescent="0.2">
      <c r="B67" s="380" t="s">
        <v>476</v>
      </c>
      <c r="C67" s="21" t="s">
        <v>477</v>
      </c>
      <c r="D67" s="16" t="s">
        <v>331</v>
      </c>
      <c r="E67" s="10"/>
      <c r="F67" s="10"/>
      <c r="G67" s="10"/>
      <c r="H67" s="84"/>
    </row>
    <row r="68" spans="1:8" ht="25.5" customHeight="1" x14ac:dyDescent="0.2">
      <c r="B68" s="380">
        <v>235</v>
      </c>
      <c r="C68" s="21" t="s">
        <v>478</v>
      </c>
      <c r="D68" s="16" t="s">
        <v>332</v>
      </c>
      <c r="E68" s="10"/>
      <c r="F68" s="10"/>
      <c r="G68" s="10"/>
      <c r="H68" s="84"/>
    </row>
    <row r="69" spans="1:8" ht="25.5" customHeight="1" x14ac:dyDescent="0.2">
      <c r="B69" s="380" t="s">
        <v>479</v>
      </c>
      <c r="C69" s="21" t="s">
        <v>761</v>
      </c>
      <c r="D69" s="16" t="s">
        <v>333</v>
      </c>
      <c r="E69" s="10"/>
      <c r="F69" s="10"/>
      <c r="G69" s="10"/>
      <c r="H69" s="84"/>
    </row>
    <row r="70" spans="1:8" ht="25.5" customHeight="1" x14ac:dyDescent="0.2">
      <c r="B70" s="380">
        <v>237</v>
      </c>
      <c r="C70" s="21" t="s">
        <v>480</v>
      </c>
      <c r="D70" s="16" t="s">
        <v>334</v>
      </c>
      <c r="E70" s="10"/>
      <c r="F70" s="10"/>
      <c r="G70" s="10"/>
      <c r="H70" s="84"/>
    </row>
    <row r="71" spans="1:8" ht="20.100000000000001" customHeight="1" x14ac:dyDescent="0.2">
      <c r="B71" s="380" t="s">
        <v>481</v>
      </c>
      <c r="C71" s="21" t="s">
        <v>482</v>
      </c>
      <c r="D71" s="16" t="s">
        <v>335</v>
      </c>
      <c r="E71" s="10"/>
      <c r="F71" s="10"/>
      <c r="G71" s="10"/>
      <c r="H71" s="84"/>
    </row>
    <row r="72" spans="1:8" ht="20.100000000000001" customHeight="1" x14ac:dyDescent="0.2">
      <c r="B72" s="380">
        <v>24</v>
      </c>
      <c r="C72" s="21" t="s">
        <v>483</v>
      </c>
      <c r="D72" s="16" t="s">
        <v>336</v>
      </c>
      <c r="E72" s="10">
        <v>10000</v>
      </c>
      <c r="F72" s="10">
        <v>7000</v>
      </c>
      <c r="G72" s="10">
        <v>10000</v>
      </c>
      <c r="H72" s="84">
        <v>12000</v>
      </c>
    </row>
    <row r="73" spans="1:8" ht="25.5" customHeight="1" x14ac:dyDescent="0.2">
      <c r="B73" s="380" t="s">
        <v>484</v>
      </c>
      <c r="C73" s="21" t="s">
        <v>485</v>
      </c>
      <c r="D73" s="16" t="s">
        <v>337</v>
      </c>
      <c r="E73" s="10"/>
      <c r="F73" s="10"/>
      <c r="G73" s="10"/>
      <c r="H73" s="84"/>
    </row>
    <row r="74" spans="1:8" ht="25.5" customHeight="1" x14ac:dyDescent="0.2">
      <c r="B74" s="380"/>
      <c r="C74" s="15" t="s">
        <v>568</v>
      </c>
      <c r="D74" s="16" t="s">
        <v>338</v>
      </c>
      <c r="E74" s="84">
        <f t="shared" ref="E74:G74" si="9">E8+E9+E40+E41</f>
        <v>702759</v>
      </c>
      <c r="F74" s="84">
        <f t="shared" si="9"/>
        <v>707670</v>
      </c>
      <c r="G74" s="84">
        <f t="shared" si="9"/>
        <v>767390</v>
      </c>
      <c r="H74" s="84">
        <f>H8+H9+H40+H41</f>
        <v>787700</v>
      </c>
    </row>
    <row r="75" spans="1:8" ht="20.100000000000001" customHeight="1" x14ac:dyDescent="0.2">
      <c r="B75" s="380">
        <v>88</v>
      </c>
      <c r="C75" s="15" t="s">
        <v>486</v>
      </c>
      <c r="D75" s="16" t="s">
        <v>339</v>
      </c>
      <c r="E75" s="10">
        <v>550000</v>
      </c>
      <c r="F75" s="10">
        <v>900000</v>
      </c>
      <c r="G75" s="10">
        <v>950000</v>
      </c>
      <c r="H75" s="84">
        <v>950000</v>
      </c>
    </row>
    <row r="76" spans="1:8" ht="20.100000000000001" customHeight="1" x14ac:dyDescent="0.2">
      <c r="A76" s="43"/>
      <c r="B76" s="381"/>
      <c r="C76" s="15" t="s">
        <v>37</v>
      </c>
      <c r="D76" s="22"/>
      <c r="E76" s="10"/>
      <c r="F76" s="10"/>
      <c r="G76" s="10"/>
      <c r="H76" s="84"/>
    </row>
    <row r="77" spans="1:8" ht="20.100000000000001" customHeight="1" x14ac:dyDescent="0.2">
      <c r="A77" s="43"/>
      <c r="B77" s="749"/>
      <c r="C77" s="17" t="s">
        <v>487</v>
      </c>
      <c r="D77" s="747" t="s">
        <v>137</v>
      </c>
      <c r="E77" s="812">
        <f t="shared" ref="E77:G77" si="10">E79+E80+E81+E82+E83-E84+E85+E88-E89</f>
        <v>528549</v>
      </c>
      <c r="F77" s="812">
        <f t="shared" si="10"/>
        <v>531414</v>
      </c>
      <c r="G77" s="812">
        <f t="shared" si="10"/>
        <v>531308</v>
      </c>
      <c r="H77" s="812">
        <f>H79+H80+H81+H82+H83-H84+H85+H88-H89</f>
        <v>528913</v>
      </c>
    </row>
    <row r="78" spans="1:8" ht="20.100000000000001" customHeight="1" x14ac:dyDescent="0.2">
      <c r="A78" s="43"/>
      <c r="B78" s="749"/>
      <c r="C78" s="18" t="s">
        <v>488</v>
      </c>
      <c r="D78" s="747"/>
      <c r="E78" s="813"/>
      <c r="F78" s="813"/>
      <c r="G78" s="813"/>
      <c r="H78" s="813"/>
    </row>
    <row r="79" spans="1:8" ht="20.100000000000001" customHeight="1" x14ac:dyDescent="0.2">
      <c r="A79" s="43"/>
      <c r="B79" s="379" t="s">
        <v>489</v>
      </c>
      <c r="C79" s="21" t="s">
        <v>490</v>
      </c>
      <c r="D79" s="16" t="s">
        <v>138</v>
      </c>
      <c r="E79" s="10">
        <v>523000</v>
      </c>
      <c r="F79" s="10">
        <v>523000</v>
      </c>
      <c r="G79" s="10">
        <v>523000</v>
      </c>
      <c r="H79" s="84">
        <v>523000</v>
      </c>
    </row>
    <row r="80" spans="1:8" ht="20.100000000000001" customHeight="1" x14ac:dyDescent="0.2">
      <c r="B80" s="380">
        <v>31</v>
      </c>
      <c r="C80" s="21" t="s">
        <v>491</v>
      </c>
      <c r="D80" s="16" t="s">
        <v>139</v>
      </c>
      <c r="E80" s="10"/>
      <c r="F80" s="10"/>
      <c r="G80" s="10"/>
      <c r="H80" s="84"/>
    </row>
    <row r="81" spans="1:8" ht="20.100000000000001" customHeight="1" x14ac:dyDescent="0.2">
      <c r="B81" s="380">
        <v>306</v>
      </c>
      <c r="C81" s="21" t="s">
        <v>492</v>
      </c>
      <c r="D81" s="16" t="s">
        <v>140</v>
      </c>
      <c r="E81" s="10"/>
      <c r="F81" s="10"/>
      <c r="G81" s="10"/>
      <c r="H81" s="84"/>
    </row>
    <row r="82" spans="1:8" ht="20.100000000000001" customHeight="1" x14ac:dyDescent="0.2">
      <c r="B82" s="380">
        <v>32</v>
      </c>
      <c r="C82" s="21" t="s">
        <v>493</v>
      </c>
      <c r="D82" s="16" t="s">
        <v>141</v>
      </c>
      <c r="E82" s="10">
        <v>8</v>
      </c>
      <c r="F82" s="10">
        <v>8</v>
      </c>
      <c r="G82" s="10">
        <v>8</v>
      </c>
      <c r="H82" s="84">
        <v>8</v>
      </c>
    </row>
    <row r="83" spans="1:8" ht="58.5" customHeight="1" x14ac:dyDescent="0.2">
      <c r="B83" s="380" t="s">
        <v>494</v>
      </c>
      <c r="C83" s="21" t="s">
        <v>778</v>
      </c>
      <c r="D83" s="16" t="s">
        <v>142</v>
      </c>
      <c r="E83" s="10"/>
      <c r="F83" s="10"/>
      <c r="G83" s="10"/>
      <c r="H83" s="84"/>
    </row>
    <row r="84" spans="1:8" ht="49.5" customHeight="1" x14ac:dyDescent="0.2">
      <c r="B84" s="380" t="s">
        <v>495</v>
      </c>
      <c r="C84" s="21" t="s">
        <v>785</v>
      </c>
      <c r="D84" s="16" t="s">
        <v>143</v>
      </c>
      <c r="E84" s="10"/>
      <c r="F84" s="10"/>
      <c r="G84" s="10"/>
      <c r="H84" s="84"/>
    </row>
    <row r="85" spans="1:8" ht="20.100000000000001" customHeight="1" x14ac:dyDescent="0.2">
      <c r="B85" s="380">
        <v>34</v>
      </c>
      <c r="C85" s="21" t="s">
        <v>496</v>
      </c>
      <c r="D85" s="16" t="s">
        <v>144</v>
      </c>
      <c r="E85" s="84">
        <f t="shared" ref="E85:G85" si="11">E86+E87</f>
        <v>5541</v>
      </c>
      <c r="F85" s="84">
        <f t="shared" si="11"/>
        <v>8406</v>
      </c>
      <c r="G85" s="84">
        <f t="shared" si="11"/>
        <v>8300</v>
      </c>
      <c r="H85" s="84">
        <f>H86+H87</f>
        <v>5905</v>
      </c>
    </row>
    <row r="86" spans="1:8" ht="20.100000000000001" customHeight="1" x14ac:dyDescent="0.2">
      <c r="B86" s="380">
        <v>340</v>
      </c>
      <c r="C86" s="21" t="s">
        <v>154</v>
      </c>
      <c r="D86" s="16" t="s">
        <v>145</v>
      </c>
      <c r="E86" s="10">
        <v>5000</v>
      </c>
      <c r="F86" s="10">
        <v>5000</v>
      </c>
      <c r="G86" s="10">
        <v>5000</v>
      </c>
      <c r="H86" s="84">
        <v>5000</v>
      </c>
    </row>
    <row r="87" spans="1:8" ht="20.100000000000001" customHeight="1" x14ac:dyDescent="0.2">
      <c r="B87" s="380">
        <v>341</v>
      </c>
      <c r="C87" s="21" t="s">
        <v>497</v>
      </c>
      <c r="D87" s="16" t="s">
        <v>146</v>
      </c>
      <c r="E87" s="10">
        <v>541</v>
      </c>
      <c r="F87" s="10">
        <v>3406</v>
      </c>
      <c r="G87" s="10">
        <v>3300</v>
      </c>
      <c r="H87" s="84">
        <v>905</v>
      </c>
    </row>
    <row r="88" spans="1:8" ht="20.100000000000001" customHeight="1" x14ac:dyDescent="0.2">
      <c r="B88" s="380"/>
      <c r="C88" s="21" t="s">
        <v>498</v>
      </c>
      <c r="D88" s="16" t="s">
        <v>147</v>
      </c>
      <c r="E88" s="10"/>
      <c r="F88" s="10"/>
      <c r="G88" s="10"/>
      <c r="H88" s="84"/>
    </row>
    <row r="89" spans="1:8" ht="20.100000000000001" customHeight="1" x14ac:dyDescent="0.2">
      <c r="B89" s="380">
        <v>35</v>
      </c>
      <c r="C89" s="21" t="s">
        <v>499</v>
      </c>
      <c r="D89" s="16" t="s">
        <v>148</v>
      </c>
      <c r="E89" s="10"/>
      <c r="F89" s="10"/>
      <c r="G89" s="10"/>
      <c r="H89" s="84"/>
    </row>
    <row r="90" spans="1:8" ht="20.100000000000001" customHeight="1" x14ac:dyDescent="0.2">
      <c r="B90" s="380">
        <v>350</v>
      </c>
      <c r="C90" s="21" t="s">
        <v>500</v>
      </c>
      <c r="D90" s="16" t="s">
        <v>149</v>
      </c>
      <c r="E90" s="10"/>
      <c r="F90" s="10"/>
      <c r="G90" s="10"/>
      <c r="H90" s="84"/>
    </row>
    <row r="91" spans="1:8" ht="20.100000000000001" customHeight="1" x14ac:dyDescent="0.2">
      <c r="A91" s="43"/>
      <c r="B91" s="379">
        <v>351</v>
      </c>
      <c r="C91" s="21" t="s">
        <v>160</v>
      </c>
      <c r="D91" s="16" t="s">
        <v>150</v>
      </c>
      <c r="E91" s="10"/>
      <c r="F91" s="10"/>
      <c r="G91" s="10"/>
      <c r="H91" s="84"/>
    </row>
    <row r="92" spans="1:8" ht="22.5" customHeight="1" x14ac:dyDescent="0.2">
      <c r="A92" s="43"/>
      <c r="B92" s="749"/>
      <c r="C92" s="17" t="s">
        <v>501</v>
      </c>
      <c r="D92" s="747" t="s">
        <v>151</v>
      </c>
      <c r="E92" s="812">
        <f t="shared" ref="E92:G92" si="12">E94+E99+E108</f>
        <v>86200</v>
      </c>
      <c r="F92" s="812">
        <f t="shared" si="12"/>
        <v>86200</v>
      </c>
      <c r="G92" s="812">
        <f t="shared" si="12"/>
        <v>104340</v>
      </c>
      <c r="H92" s="812">
        <f>H94+H99+H108</f>
        <v>121140</v>
      </c>
    </row>
    <row r="93" spans="1:8" ht="13.5" customHeight="1" x14ac:dyDescent="0.2">
      <c r="A93" s="43"/>
      <c r="B93" s="749"/>
      <c r="C93" s="18" t="s">
        <v>502</v>
      </c>
      <c r="D93" s="747"/>
      <c r="E93" s="813"/>
      <c r="F93" s="813"/>
      <c r="G93" s="813"/>
      <c r="H93" s="813"/>
    </row>
    <row r="94" spans="1:8" ht="20.100000000000001" customHeight="1" x14ac:dyDescent="0.2">
      <c r="A94" s="43"/>
      <c r="B94" s="749">
        <v>40</v>
      </c>
      <c r="C94" s="19" t="s">
        <v>503</v>
      </c>
      <c r="D94" s="747" t="s">
        <v>152</v>
      </c>
      <c r="E94" s="814">
        <f>E96+E97+E98</f>
        <v>20200</v>
      </c>
      <c r="F94" s="814">
        <f t="shared" ref="F94:H94" si="13">F96+F97+F98</f>
        <v>20200</v>
      </c>
      <c r="G94" s="814">
        <f t="shared" si="13"/>
        <v>20200</v>
      </c>
      <c r="H94" s="814">
        <f t="shared" si="13"/>
        <v>27000</v>
      </c>
    </row>
    <row r="95" spans="1:8" ht="14.25" customHeight="1" x14ac:dyDescent="0.2">
      <c r="A95" s="43"/>
      <c r="B95" s="749"/>
      <c r="C95" s="20" t="s">
        <v>504</v>
      </c>
      <c r="D95" s="747"/>
      <c r="E95" s="815"/>
      <c r="F95" s="815"/>
      <c r="G95" s="815"/>
      <c r="H95" s="815"/>
    </row>
    <row r="96" spans="1:8" ht="25.5" customHeight="1" x14ac:dyDescent="0.2">
      <c r="A96" s="43"/>
      <c r="B96" s="379">
        <v>404</v>
      </c>
      <c r="C96" s="21" t="s">
        <v>505</v>
      </c>
      <c r="D96" s="16" t="s">
        <v>153</v>
      </c>
      <c r="E96" s="10">
        <v>19000</v>
      </c>
      <c r="F96" s="10">
        <v>19000</v>
      </c>
      <c r="G96" s="10">
        <v>19000</v>
      </c>
      <c r="H96" s="84">
        <v>25000</v>
      </c>
    </row>
    <row r="97" spans="1:8" ht="20.100000000000001" customHeight="1" x14ac:dyDescent="0.2">
      <c r="A97" s="43"/>
      <c r="B97" s="379">
        <v>400</v>
      </c>
      <c r="C97" s="21" t="s">
        <v>506</v>
      </c>
      <c r="D97" s="16" t="s">
        <v>155</v>
      </c>
      <c r="E97" s="10"/>
      <c r="F97" s="10"/>
      <c r="G97" s="10"/>
      <c r="H97" s="84"/>
    </row>
    <row r="98" spans="1:8" ht="20.100000000000001" customHeight="1" x14ac:dyDescent="0.2">
      <c r="A98" s="43"/>
      <c r="B98" s="379" t="s">
        <v>780</v>
      </c>
      <c r="C98" s="21" t="s">
        <v>507</v>
      </c>
      <c r="D98" s="16" t="s">
        <v>156</v>
      </c>
      <c r="E98" s="10">
        <v>1200</v>
      </c>
      <c r="F98" s="10">
        <v>1200</v>
      </c>
      <c r="G98" s="10">
        <v>1200</v>
      </c>
      <c r="H98" s="84">
        <v>2000</v>
      </c>
    </row>
    <row r="99" spans="1:8" ht="20.100000000000001" customHeight="1" x14ac:dyDescent="0.2">
      <c r="A99" s="43"/>
      <c r="B99" s="749">
        <v>41</v>
      </c>
      <c r="C99" s="19" t="s">
        <v>508</v>
      </c>
      <c r="D99" s="747" t="s">
        <v>157</v>
      </c>
      <c r="E99" s="812">
        <f t="shared" ref="E99:G99" si="14">E101+E102+E103+E104+E105+E106+E107</f>
        <v>66000</v>
      </c>
      <c r="F99" s="812">
        <f t="shared" si="14"/>
        <v>66000</v>
      </c>
      <c r="G99" s="812">
        <f t="shared" si="14"/>
        <v>84140</v>
      </c>
      <c r="H99" s="812">
        <f>H101+H102+H103+H104+H105+H106+H107</f>
        <v>94140</v>
      </c>
    </row>
    <row r="100" spans="1:8" ht="12" customHeight="1" x14ac:dyDescent="0.2">
      <c r="A100" s="43"/>
      <c r="B100" s="749"/>
      <c r="C100" s="20" t="s">
        <v>509</v>
      </c>
      <c r="D100" s="747"/>
      <c r="E100" s="813"/>
      <c r="F100" s="813"/>
      <c r="G100" s="813"/>
      <c r="H100" s="813"/>
    </row>
    <row r="101" spans="1:8" ht="20.100000000000001" customHeight="1" x14ac:dyDescent="0.2">
      <c r="B101" s="380">
        <v>410</v>
      </c>
      <c r="C101" s="21" t="s">
        <v>510</v>
      </c>
      <c r="D101" s="16" t="s">
        <v>158</v>
      </c>
      <c r="E101" s="10"/>
      <c r="F101" s="10"/>
      <c r="G101" s="10"/>
      <c r="H101" s="84"/>
    </row>
    <row r="102" spans="1:8" ht="36.75" customHeight="1" x14ac:dyDescent="0.2">
      <c r="B102" s="380" t="s">
        <v>511</v>
      </c>
      <c r="C102" s="21" t="s">
        <v>512</v>
      </c>
      <c r="D102" s="16" t="s">
        <v>159</v>
      </c>
      <c r="E102" s="10"/>
      <c r="F102" s="10"/>
      <c r="G102" s="10"/>
      <c r="H102" s="84"/>
    </row>
    <row r="103" spans="1:8" ht="39" customHeight="1" x14ac:dyDescent="0.2">
      <c r="B103" s="380" t="s">
        <v>511</v>
      </c>
      <c r="C103" s="21" t="s">
        <v>513</v>
      </c>
      <c r="D103" s="16" t="s">
        <v>161</v>
      </c>
      <c r="E103" s="10"/>
      <c r="F103" s="10"/>
      <c r="G103" s="10"/>
      <c r="H103" s="84"/>
    </row>
    <row r="104" spans="1:8" ht="25.5" customHeight="1" x14ac:dyDescent="0.2">
      <c r="B104" s="380" t="s">
        <v>514</v>
      </c>
      <c r="C104" s="21" t="s">
        <v>515</v>
      </c>
      <c r="D104" s="16" t="s">
        <v>162</v>
      </c>
      <c r="E104" s="10">
        <v>66000</v>
      </c>
      <c r="F104" s="10">
        <v>66000</v>
      </c>
      <c r="G104" s="10">
        <v>84140</v>
      </c>
      <c r="H104" s="84">
        <v>94140</v>
      </c>
    </row>
    <row r="105" spans="1:8" ht="25.5" customHeight="1" x14ac:dyDescent="0.2">
      <c r="B105" s="380" t="s">
        <v>516</v>
      </c>
      <c r="C105" s="21" t="s">
        <v>762</v>
      </c>
      <c r="D105" s="16" t="s">
        <v>163</v>
      </c>
      <c r="E105" s="10"/>
      <c r="F105" s="10"/>
      <c r="G105" s="10"/>
      <c r="H105" s="84"/>
    </row>
    <row r="106" spans="1:8" ht="20.100000000000001" customHeight="1" x14ac:dyDescent="0.2">
      <c r="B106" s="380">
        <v>413</v>
      </c>
      <c r="C106" s="21" t="s">
        <v>517</v>
      </c>
      <c r="D106" s="16" t="s">
        <v>164</v>
      </c>
      <c r="E106" s="10"/>
      <c r="F106" s="10"/>
      <c r="G106" s="10"/>
      <c r="H106" s="84"/>
    </row>
    <row r="107" spans="1:8" ht="20.100000000000001" customHeight="1" x14ac:dyDescent="0.2">
      <c r="B107" s="380">
        <v>419</v>
      </c>
      <c r="C107" s="21" t="s">
        <v>518</v>
      </c>
      <c r="D107" s="16" t="s">
        <v>165</v>
      </c>
      <c r="E107" s="10"/>
      <c r="F107" s="10"/>
      <c r="G107" s="10"/>
      <c r="H107" s="84"/>
    </row>
    <row r="108" spans="1:8" ht="24" customHeight="1" x14ac:dyDescent="0.2">
      <c r="B108" s="380" t="s">
        <v>519</v>
      </c>
      <c r="C108" s="21" t="s">
        <v>520</v>
      </c>
      <c r="D108" s="16" t="s">
        <v>166</v>
      </c>
      <c r="E108" s="10"/>
      <c r="F108" s="10"/>
      <c r="G108" s="10"/>
      <c r="H108" s="84"/>
    </row>
    <row r="109" spans="1:8" ht="20.100000000000001" customHeight="1" x14ac:dyDescent="0.2">
      <c r="B109" s="380">
        <v>498</v>
      </c>
      <c r="C109" s="15" t="s">
        <v>521</v>
      </c>
      <c r="D109" s="16" t="s">
        <v>167</v>
      </c>
      <c r="E109" s="10"/>
      <c r="F109" s="10"/>
      <c r="G109" s="10"/>
      <c r="H109" s="84"/>
    </row>
    <row r="110" spans="1:8" ht="24" customHeight="1" x14ac:dyDescent="0.2">
      <c r="A110" s="43"/>
      <c r="B110" s="379" t="s">
        <v>522</v>
      </c>
      <c r="C110" s="15" t="s">
        <v>523</v>
      </c>
      <c r="D110" s="16" t="s">
        <v>168</v>
      </c>
      <c r="E110" s="10"/>
      <c r="F110" s="10"/>
      <c r="G110" s="10"/>
      <c r="H110" s="84"/>
    </row>
    <row r="111" spans="1:8" ht="23.25" customHeight="1" x14ac:dyDescent="0.2">
      <c r="A111" s="43"/>
      <c r="B111" s="749"/>
      <c r="C111" s="17" t="s">
        <v>524</v>
      </c>
      <c r="D111" s="747" t="s">
        <v>169</v>
      </c>
      <c r="E111" s="814">
        <f>E113+E114+E123+E124+E132+E137+E138</f>
        <v>88010</v>
      </c>
      <c r="F111" s="814">
        <f t="shared" ref="F111:H111" si="15">F113+F114+F123+F124+F132+F137+F138</f>
        <v>90056</v>
      </c>
      <c r="G111" s="814">
        <f t="shared" si="15"/>
        <v>131742</v>
      </c>
      <c r="H111" s="814">
        <f t="shared" si="15"/>
        <v>137647</v>
      </c>
    </row>
    <row r="112" spans="1:8" ht="13.5" customHeight="1" x14ac:dyDescent="0.2">
      <c r="A112" s="43"/>
      <c r="B112" s="749"/>
      <c r="C112" s="18" t="s">
        <v>525</v>
      </c>
      <c r="D112" s="747"/>
      <c r="E112" s="815"/>
      <c r="F112" s="815"/>
      <c r="G112" s="815"/>
      <c r="H112" s="815"/>
    </row>
    <row r="113" spans="1:8" ht="20.100000000000001" customHeight="1" x14ac:dyDescent="0.2">
      <c r="A113" s="43"/>
      <c r="B113" s="379">
        <v>467</v>
      </c>
      <c r="C113" s="21" t="s">
        <v>526</v>
      </c>
      <c r="D113" s="16" t="s">
        <v>170</v>
      </c>
      <c r="E113" s="10"/>
      <c r="F113" s="10"/>
      <c r="G113" s="10"/>
      <c r="H113" s="84"/>
    </row>
    <row r="114" spans="1:8" ht="20.100000000000001" customHeight="1" x14ac:dyDescent="0.2">
      <c r="A114" s="43"/>
      <c r="B114" s="749" t="s">
        <v>527</v>
      </c>
      <c r="C114" s="19" t="s">
        <v>528</v>
      </c>
      <c r="D114" s="747" t="s">
        <v>171</v>
      </c>
      <c r="E114" s="814">
        <f t="shared" ref="E114:G114" si="16">E116+E117+E118+E119+E120+E121+E122</f>
        <v>20140</v>
      </c>
      <c r="F114" s="814">
        <f t="shared" si="16"/>
        <v>24000</v>
      </c>
      <c r="G114" s="814">
        <f t="shared" si="16"/>
        <v>42000</v>
      </c>
      <c r="H114" s="814">
        <f t="shared" ref="H114" si="17">H116+H117+H118+H119+H120+H121+H122</f>
        <v>49250</v>
      </c>
    </row>
    <row r="115" spans="1:8" ht="15" customHeight="1" x14ac:dyDescent="0.2">
      <c r="A115" s="43"/>
      <c r="B115" s="749"/>
      <c r="C115" s="20" t="s">
        <v>529</v>
      </c>
      <c r="D115" s="747"/>
      <c r="E115" s="815"/>
      <c r="F115" s="815"/>
      <c r="G115" s="815"/>
      <c r="H115" s="815"/>
    </row>
    <row r="116" spans="1:8" ht="25.5" customHeight="1" x14ac:dyDescent="0.2">
      <c r="A116" s="43"/>
      <c r="B116" s="379" t="s">
        <v>530</v>
      </c>
      <c r="C116" s="21" t="s">
        <v>531</v>
      </c>
      <c r="D116" s="16" t="s">
        <v>172</v>
      </c>
      <c r="E116" s="10"/>
      <c r="F116" s="10"/>
      <c r="G116" s="10"/>
      <c r="H116" s="84"/>
    </row>
    <row r="117" spans="1:8" ht="25.5" customHeight="1" x14ac:dyDescent="0.2">
      <c r="B117" s="380" t="s">
        <v>530</v>
      </c>
      <c r="C117" s="21" t="s">
        <v>532</v>
      </c>
      <c r="D117" s="16" t="s">
        <v>173</v>
      </c>
      <c r="E117" s="10"/>
      <c r="F117" s="10"/>
      <c r="G117" s="10"/>
      <c r="H117" s="84"/>
    </row>
    <row r="118" spans="1:8" ht="25.5" customHeight="1" x14ac:dyDescent="0.2">
      <c r="B118" s="380" t="s">
        <v>533</v>
      </c>
      <c r="C118" s="21" t="s">
        <v>534</v>
      </c>
      <c r="D118" s="16" t="s">
        <v>174</v>
      </c>
      <c r="E118" s="10"/>
      <c r="F118" s="10"/>
      <c r="G118" s="10"/>
      <c r="H118" s="84"/>
    </row>
    <row r="119" spans="1:8" ht="24.75" customHeight="1" x14ac:dyDescent="0.2">
      <c r="B119" s="380" t="s">
        <v>535</v>
      </c>
      <c r="C119" s="21" t="s">
        <v>536</v>
      </c>
      <c r="D119" s="16" t="s">
        <v>175</v>
      </c>
      <c r="E119" s="10">
        <v>20140</v>
      </c>
      <c r="F119" s="10">
        <v>24000</v>
      </c>
      <c r="G119" s="10">
        <v>42000</v>
      </c>
      <c r="H119" s="84">
        <v>49250</v>
      </c>
    </row>
    <row r="120" spans="1:8" ht="24.75" customHeight="1" x14ac:dyDescent="0.2">
      <c r="B120" s="380" t="s">
        <v>537</v>
      </c>
      <c r="C120" s="21" t="s">
        <v>538</v>
      </c>
      <c r="D120" s="16" t="s">
        <v>176</v>
      </c>
      <c r="E120" s="10"/>
      <c r="F120" s="10"/>
      <c r="G120" s="10"/>
      <c r="H120" s="84"/>
    </row>
    <row r="121" spans="1:8" ht="20.100000000000001" customHeight="1" x14ac:dyDescent="0.2">
      <c r="B121" s="380">
        <v>426</v>
      </c>
      <c r="C121" s="21" t="s">
        <v>539</v>
      </c>
      <c r="D121" s="16" t="s">
        <v>177</v>
      </c>
      <c r="E121" s="10"/>
      <c r="F121" s="10"/>
      <c r="G121" s="10"/>
      <c r="H121" s="84"/>
    </row>
    <row r="122" spans="1:8" ht="20.100000000000001" customHeight="1" x14ac:dyDescent="0.2">
      <c r="B122" s="380">
        <v>428</v>
      </c>
      <c r="C122" s="21" t="s">
        <v>540</v>
      </c>
      <c r="D122" s="16" t="s">
        <v>178</v>
      </c>
      <c r="E122" s="10"/>
      <c r="F122" s="10"/>
      <c r="G122" s="10"/>
      <c r="H122" s="84"/>
    </row>
    <row r="123" spans="1:8" ht="20.100000000000001" customHeight="1" x14ac:dyDescent="0.2">
      <c r="B123" s="380">
        <v>430</v>
      </c>
      <c r="C123" s="21" t="s">
        <v>541</v>
      </c>
      <c r="D123" s="16" t="s">
        <v>179</v>
      </c>
      <c r="E123" s="10"/>
      <c r="F123" s="10"/>
      <c r="G123" s="10"/>
      <c r="H123" s="84"/>
    </row>
    <row r="124" spans="1:8" ht="20.100000000000001" customHeight="1" x14ac:dyDescent="0.2">
      <c r="A124" s="43"/>
      <c r="B124" s="749" t="s">
        <v>542</v>
      </c>
      <c r="C124" s="19" t="s">
        <v>543</v>
      </c>
      <c r="D124" s="747" t="s">
        <v>180</v>
      </c>
      <c r="E124" s="814">
        <f t="shared" ref="E124:G124" si="18">E126+E127+E128+E129+E130+E131</f>
        <v>25338</v>
      </c>
      <c r="F124" s="814">
        <f t="shared" si="18"/>
        <v>22215</v>
      </c>
      <c r="G124" s="814">
        <f t="shared" si="18"/>
        <v>42353</v>
      </c>
      <c r="H124" s="814">
        <f t="shared" ref="H124" si="19">H126+H127+H128+H129+H130+H131</f>
        <v>39100</v>
      </c>
    </row>
    <row r="125" spans="1:8" ht="12.75" customHeight="1" x14ac:dyDescent="0.2">
      <c r="A125" s="43"/>
      <c r="B125" s="749"/>
      <c r="C125" s="20" t="s">
        <v>544</v>
      </c>
      <c r="D125" s="747"/>
      <c r="E125" s="815"/>
      <c r="F125" s="815"/>
      <c r="G125" s="815"/>
      <c r="H125" s="815"/>
    </row>
    <row r="126" spans="1:8" ht="24.75" customHeight="1" x14ac:dyDescent="0.2">
      <c r="B126" s="380" t="s">
        <v>545</v>
      </c>
      <c r="C126" s="21" t="s">
        <v>546</v>
      </c>
      <c r="D126" s="16" t="s">
        <v>181</v>
      </c>
      <c r="E126" s="10"/>
      <c r="F126" s="10"/>
      <c r="G126" s="10"/>
      <c r="H126" s="84"/>
    </row>
    <row r="127" spans="1:8" ht="24.75" customHeight="1" x14ac:dyDescent="0.2">
      <c r="B127" s="380" t="s">
        <v>547</v>
      </c>
      <c r="C127" s="21" t="s">
        <v>548</v>
      </c>
      <c r="D127" s="16" t="s">
        <v>182</v>
      </c>
      <c r="E127" s="10"/>
      <c r="F127" s="10"/>
      <c r="G127" s="10"/>
      <c r="H127" s="84"/>
    </row>
    <row r="128" spans="1:8" ht="20.100000000000001" customHeight="1" x14ac:dyDescent="0.2">
      <c r="B128" s="380">
        <v>435</v>
      </c>
      <c r="C128" s="21" t="s">
        <v>549</v>
      </c>
      <c r="D128" s="16" t="s">
        <v>183</v>
      </c>
      <c r="E128" s="10">
        <v>25288</v>
      </c>
      <c r="F128" s="10">
        <v>22140</v>
      </c>
      <c r="G128" s="10">
        <v>42273</v>
      </c>
      <c r="H128" s="84">
        <v>39000</v>
      </c>
    </row>
    <row r="129" spans="1:8" ht="20.100000000000001" customHeight="1" x14ac:dyDescent="0.2">
      <c r="B129" s="380">
        <v>436</v>
      </c>
      <c r="C129" s="21" t="s">
        <v>550</v>
      </c>
      <c r="D129" s="16" t="s">
        <v>184</v>
      </c>
      <c r="E129" s="10"/>
      <c r="F129" s="10"/>
      <c r="G129" s="10"/>
      <c r="H129" s="84"/>
    </row>
    <row r="130" spans="1:8" ht="20.100000000000001" customHeight="1" x14ac:dyDescent="0.2">
      <c r="B130" s="380" t="s">
        <v>551</v>
      </c>
      <c r="C130" s="21" t="s">
        <v>552</v>
      </c>
      <c r="D130" s="16" t="s">
        <v>185</v>
      </c>
      <c r="E130" s="10"/>
      <c r="F130" s="10"/>
      <c r="G130" s="10"/>
      <c r="H130" s="84"/>
    </row>
    <row r="131" spans="1:8" ht="20.100000000000001" customHeight="1" x14ac:dyDescent="0.2">
      <c r="B131" s="380" t="s">
        <v>551</v>
      </c>
      <c r="C131" s="21" t="s">
        <v>553</v>
      </c>
      <c r="D131" s="16" t="s">
        <v>186</v>
      </c>
      <c r="E131" s="10">
        <v>50</v>
      </c>
      <c r="F131" s="10">
        <v>75</v>
      </c>
      <c r="G131" s="10">
        <v>80</v>
      </c>
      <c r="H131" s="84">
        <v>100</v>
      </c>
    </row>
    <row r="132" spans="1:8" ht="20.100000000000001" customHeight="1" x14ac:dyDescent="0.2">
      <c r="A132" s="43"/>
      <c r="B132" s="749" t="s">
        <v>554</v>
      </c>
      <c r="C132" s="19" t="s">
        <v>555</v>
      </c>
      <c r="D132" s="747" t="s">
        <v>187</v>
      </c>
      <c r="E132" s="812">
        <f t="shared" ref="E132:G132" si="20">E134+E135+E136</f>
        <v>41332</v>
      </c>
      <c r="F132" s="812">
        <f t="shared" si="20"/>
        <v>42341</v>
      </c>
      <c r="G132" s="812">
        <f t="shared" si="20"/>
        <v>45689</v>
      </c>
      <c r="H132" s="812">
        <f>H134+H135+H136</f>
        <v>47297</v>
      </c>
    </row>
    <row r="133" spans="1:8" ht="15.75" customHeight="1" x14ac:dyDescent="0.2">
      <c r="A133" s="43"/>
      <c r="B133" s="749"/>
      <c r="C133" s="20" t="s">
        <v>556</v>
      </c>
      <c r="D133" s="747"/>
      <c r="E133" s="813"/>
      <c r="F133" s="813"/>
      <c r="G133" s="813"/>
      <c r="H133" s="813"/>
    </row>
    <row r="134" spans="1:8" ht="20.100000000000001" customHeight="1" x14ac:dyDescent="0.2">
      <c r="B134" s="380" t="s">
        <v>781</v>
      </c>
      <c r="C134" s="21" t="s">
        <v>557</v>
      </c>
      <c r="D134" s="16" t="s">
        <v>188</v>
      </c>
      <c r="E134" s="10">
        <v>39950</v>
      </c>
      <c r="F134" s="10">
        <v>40682</v>
      </c>
      <c r="G134" s="10">
        <v>44000</v>
      </c>
      <c r="H134" s="84">
        <v>45000</v>
      </c>
    </row>
    <row r="135" spans="1:8" ht="24.75" customHeight="1" x14ac:dyDescent="0.2">
      <c r="B135" s="380" t="s">
        <v>558</v>
      </c>
      <c r="C135" s="21" t="s">
        <v>782</v>
      </c>
      <c r="D135" s="16" t="s">
        <v>189</v>
      </c>
      <c r="E135" s="10">
        <v>1200</v>
      </c>
      <c r="F135" s="10">
        <v>1200</v>
      </c>
      <c r="G135" s="10">
        <v>1200</v>
      </c>
      <c r="H135" s="84">
        <v>2137</v>
      </c>
    </row>
    <row r="136" spans="1:8" ht="20.100000000000001" customHeight="1" x14ac:dyDescent="0.2">
      <c r="B136" s="380">
        <v>481</v>
      </c>
      <c r="C136" s="21" t="s">
        <v>559</v>
      </c>
      <c r="D136" s="16" t="s">
        <v>190</v>
      </c>
      <c r="E136" s="10">
        <v>182</v>
      </c>
      <c r="F136" s="10">
        <v>459</v>
      </c>
      <c r="G136" s="10">
        <v>489</v>
      </c>
      <c r="H136" s="84">
        <v>160</v>
      </c>
    </row>
    <row r="137" spans="1:8" ht="36.75" customHeight="1" x14ac:dyDescent="0.2">
      <c r="B137" s="380">
        <v>427</v>
      </c>
      <c r="C137" s="21" t="s">
        <v>560</v>
      </c>
      <c r="D137" s="16" t="s">
        <v>191</v>
      </c>
      <c r="E137" s="10"/>
      <c r="F137" s="10"/>
      <c r="G137" s="10"/>
      <c r="H137" s="84"/>
    </row>
    <row r="138" spans="1:8" ht="36.75" customHeight="1" x14ac:dyDescent="0.2">
      <c r="A138" s="43"/>
      <c r="B138" s="379" t="s">
        <v>561</v>
      </c>
      <c r="C138" s="21" t="s">
        <v>562</v>
      </c>
      <c r="D138" s="16" t="s">
        <v>192</v>
      </c>
      <c r="E138" s="10">
        <v>1200</v>
      </c>
      <c r="F138" s="10">
        <v>1500</v>
      </c>
      <c r="G138" s="10">
        <v>1700</v>
      </c>
      <c r="H138" s="84">
        <v>2000</v>
      </c>
    </row>
    <row r="139" spans="1:8" ht="20.100000000000001" customHeight="1" x14ac:dyDescent="0.2">
      <c r="A139" s="43"/>
      <c r="B139" s="749"/>
      <c r="C139" s="17" t="s">
        <v>563</v>
      </c>
      <c r="D139" s="747" t="s">
        <v>193</v>
      </c>
      <c r="E139" s="814"/>
      <c r="F139" s="814"/>
      <c r="G139" s="814"/>
      <c r="H139" s="812"/>
    </row>
    <row r="140" spans="1:8" ht="23.25" customHeight="1" x14ac:dyDescent="0.2">
      <c r="A140" s="43"/>
      <c r="B140" s="749"/>
      <c r="C140" s="18" t="s">
        <v>564</v>
      </c>
      <c r="D140" s="747"/>
      <c r="E140" s="815"/>
      <c r="F140" s="815"/>
      <c r="G140" s="815"/>
      <c r="H140" s="813"/>
    </row>
    <row r="141" spans="1:8" ht="20.100000000000001" customHeight="1" x14ac:dyDescent="0.2">
      <c r="A141" s="43"/>
      <c r="B141" s="749"/>
      <c r="C141" s="17" t="s">
        <v>565</v>
      </c>
      <c r="D141" s="747" t="s">
        <v>194</v>
      </c>
      <c r="E141" s="812">
        <f t="shared" ref="E141:F141" si="21">E77+E92+E109+E110+E111-E139</f>
        <v>702759</v>
      </c>
      <c r="F141" s="812">
        <f t="shared" si="21"/>
        <v>707670</v>
      </c>
      <c r="G141" s="812">
        <f>G77+G92+G109+G110+G111-G139</f>
        <v>767390</v>
      </c>
      <c r="H141" s="812">
        <f>H77+H92+H109+H110+H111-H139</f>
        <v>787700</v>
      </c>
    </row>
    <row r="142" spans="1:8" ht="14.25" customHeight="1" x14ac:dyDescent="0.2">
      <c r="A142" s="43"/>
      <c r="B142" s="749"/>
      <c r="C142" s="18" t="s">
        <v>566</v>
      </c>
      <c r="D142" s="747"/>
      <c r="E142" s="813"/>
      <c r="F142" s="813"/>
      <c r="G142" s="813"/>
      <c r="H142" s="813"/>
    </row>
    <row r="143" spans="1:8" ht="20.100000000000001" customHeight="1" thickBot="1" x14ac:dyDescent="0.25">
      <c r="A143" s="43"/>
      <c r="B143" s="383">
        <v>89</v>
      </c>
      <c r="C143" s="27" t="s">
        <v>567</v>
      </c>
      <c r="D143" s="28" t="s">
        <v>195</v>
      </c>
      <c r="E143" s="9">
        <v>550000</v>
      </c>
      <c r="F143" s="9">
        <v>900000</v>
      </c>
      <c r="G143" s="9">
        <v>950000</v>
      </c>
      <c r="H143" s="85">
        <v>950000</v>
      </c>
    </row>
  </sheetData>
  <mergeCells count="113">
    <mergeCell ref="H94:H95"/>
    <mergeCell ref="H124:H125"/>
    <mergeCell ref="G77:G78"/>
    <mergeCell ref="H77:H78"/>
    <mergeCell ref="G94:G95"/>
    <mergeCell ref="B18:B19"/>
    <mergeCell ref="D18:D19"/>
    <mergeCell ref="B28:B29"/>
    <mergeCell ref="D28:D29"/>
    <mergeCell ref="E99:E100"/>
    <mergeCell ref="F99:F100"/>
    <mergeCell ref="E94:E95"/>
    <mergeCell ref="F94:F95"/>
    <mergeCell ref="B41:B42"/>
    <mergeCell ref="D41:D42"/>
    <mergeCell ref="B50:B51"/>
    <mergeCell ref="D50:D51"/>
    <mergeCell ref="B57:B58"/>
    <mergeCell ref="D57:D58"/>
    <mergeCell ref="B62:B63"/>
    <mergeCell ref="D62:D63"/>
    <mergeCell ref="G62:G63"/>
    <mergeCell ref="G92:G93"/>
    <mergeCell ref="G57:G58"/>
    <mergeCell ref="H57:H58"/>
    <mergeCell ref="B77:B78"/>
    <mergeCell ref="D77:D78"/>
    <mergeCell ref="E62:E63"/>
    <mergeCell ref="F62:F63"/>
    <mergeCell ref="B92:B93"/>
    <mergeCell ref="D92:D93"/>
    <mergeCell ref="E77:E78"/>
    <mergeCell ref="F77:F78"/>
    <mergeCell ref="E92:E93"/>
    <mergeCell ref="F92:F93"/>
    <mergeCell ref="H62:H63"/>
    <mergeCell ref="H92:H93"/>
    <mergeCell ref="G11:G12"/>
    <mergeCell ref="H11:H12"/>
    <mergeCell ref="G18:G19"/>
    <mergeCell ref="H18:H19"/>
    <mergeCell ref="G28:G29"/>
    <mergeCell ref="H28:H29"/>
    <mergeCell ref="B111:B112"/>
    <mergeCell ref="D111:D112"/>
    <mergeCell ref="B114:B115"/>
    <mergeCell ref="D114:D115"/>
    <mergeCell ref="E41:E42"/>
    <mergeCell ref="F41:F42"/>
    <mergeCell ref="E50:E51"/>
    <mergeCell ref="F50:F51"/>
    <mergeCell ref="E57:E58"/>
    <mergeCell ref="F57:F58"/>
    <mergeCell ref="B94:B95"/>
    <mergeCell ref="D94:D95"/>
    <mergeCell ref="B99:B100"/>
    <mergeCell ref="D99:D100"/>
    <mergeCell ref="G41:G42"/>
    <mergeCell ref="H41:H42"/>
    <mergeCell ref="G50:G51"/>
    <mergeCell ref="H50:H51"/>
    <mergeCell ref="B139:B140"/>
    <mergeCell ref="D139:D140"/>
    <mergeCell ref="B141:B142"/>
    <mergeCell ref="D141:D142"/>
    <mergeCell ref="E11:E12"/>
    <mergeCell ref="F11:F12"/>
    <mergeCell ref="E18:E19"/>
    <mergeCell ref="F18:F19"/>
    <mergeCell ref="E28:E29"/>
    <mergeCell ref="F28:F29"/>
    <mergeCell ref="E141:E142"/>
    <mergeCell ref="F141:F142"/>
    <mergeCell ref="B124:B125"/>
    <mergeCell ref="D124:D125"/>
    <mergeCell ref="B132:B133"/>
    <mergeCell ref="D132:D133"/>
    <mergeCell ref="B11:B12"/>
    <mergeCell ref="D11:D12"/>
    <mergeCell ref="E124:E125"/>
    <mergeCell ref="F124:F125"/>
    <mergeCell ref="E132:E133"/>
    <mergeCell ref="F132:F133"/>
    <mergeCell ref="E4:H4"/>
    <mergeCell ref="B4:B5"/>
    <mergeCell ref="C4:C5"/>
    <mergeCell ref="D4:D5"/>
    <mergeCell ref="B2:H2"/>
    <mergeCell ref="E9:E10"/>
    <mergeCell ref="F9:F10"/>
    <mergeCell ref="G9:G10"/>
    <mergeCell ref="H9:H10"/>
    <mergeCell ref="B9:B10"/>
    <mergeCell ref="D9:D10"/>
    <mergeCell ref="G141:G142"/>
    <mergeCell ref="H141:H142"/>
    <mergeCell ref="H99:H100"/>
    <mergeCell ref="E111:E112"/>
    <mergeCell ref="F111:F112"/>
    <mergeCell ref="G111:G112"/>
    <mergeCell ref="H111:H112"/>
    <mergeCell ref="E114:E115"/>
    <mergeCell ref="E139:E140"/>
    <mergeCell ref="F139:F140"/>
    <mergeCell ref="G139:G140"/>
    <mergeCell ref="H139:H140"/>
    <mergeCell ref="F114:F115"/>
    <mergeCell ref="G114:G115"/>
    <mergeCell ref="H114:H115"/>
    <mergeCell ref="G99:G100"/>
    <mergeCell ref="G124:G125"/>
    <mergeCell ref="G132:G133"/>
    <mergeCell ref="H132:H13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8" orientation="portrait" r:id="rId1"/>
  <ignoredErrors>
    <ignoredError sqref="D8:D143 B8:B8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59999389629810485"/>
  </sheetPr>
  <dimension ref="A1:J81"/>
  <sheetViews>
    <sheetView showGridLines="0" topLeftCell="A19" workbookViewId="0">
      <selection activeCell="C31" sqref="C31"/>
    </sheetView>
  </sheetViews>
  <sheetFormatPr defaultColWidth="9.140625" defaultRowHeight="15.75" x14ac:dyDescent="0.25"/>
  <cols>
    <col min="1" max="1" width="3" style="47" customWidth="1"/>
    <col min="2" max="2" width="18.7109375" style="47" customWidth="1"/>
    <col min="3" max="3" width="69.7109375" style="47" customWidth="1"/>
    <col min="4" max="4" width="9.140625" style="47"/>
    <col min="5" max="8" width="15.7109375" style="3" customWidth="1"/>
    <col min="9" max="16384" width="9.140625" style="47"/>
  </cols>
  <sheetData>
    <row r="1" spans="1:10" x14ac:dyDescent="0.25">
      <c r="H1" s="73" t="s">
        <v>748</v>
      </c>
      <c r="I1" s="55"/>
      <c r="J1" s="55"/>
    </row>
    <row r="2" spans="1:10" ht="20.25" customHeight="1" x14ac:dyDescent="0.25">
      <c r="B2" s="748" t="s">
        <v>570</v>
      </c>
      <c r="C2" s="748"/>
      <c r="D2" s="748"/>
      <c r="E2" s="748"/>
      <c r="F2" s="748"/>
      <c r="G2" s="748"/>
      <c r="H2" s="748"/>
    </row>
    <row r="3" spans="1:10" ht="12" customHeight="1" x14ac:dyDescent="0.25">
      <c r="B3" s="748" t="s">
        <v>910</v>
      </c>
      <c r="C3" s="748"/>
      <c r="D3" s="748"/>
      <c r="E3" s="748"/>
      <c r="F3" s="748"/>
      <c r="G3" s="748"/>
      <c r="H3" s="748"/>
    </row>
    <row r="4" spans="1:10" x14ac:dyDescent="0.25">
      <c r="H4" s="396" t="s">
        <v>198</v>
      </c>
    </row>
    <row r="5" spans="1:10" ht="2.25" customHeight="1" thickBot="1" x14ac:dyDescent="0.3">
      <c r="E5" s="7"/>
      <c r="F5" s="7"/>
      <c r="G5" s="7"/>
      <c r="H5" s="74"/>
    </row>
    <row r="6" spans="1:10" x14ac:dyDescent="0.25">
      <c r="A6" s="52"/>
      <c r="B6" s="830" t="s">
        <v>257</v>
      </c>
      <c r="C6" s="832" t="s">
        <v>258</v>
      </c>
      <c r="D6" s="832" t="s">
        <v>40</v>
      </c>
      <c r="E6" s="827" t="s">
        <v>65</v>
      </c>
      <c r="F6" s="828"/>
      <c r="G6" s="828"/>
      <c r="H6" s="829"/>
    </row>
    <row r="7" spans="1:10" ht="31.5" customHeight="1" x14ac:dyDescent="0.25">
      <c r="A7" s="52"/>
      <c r="B7" s="831"/>
      <c r="C7" s="833"/>
      <c r="D7" s="833"/>
      <c r="E7" s="364" t="s">
        <v>872</v>
      </c>
      <c r="F7" s="364" t="s">
        <v>842</v>
      </c>
      <c r="G7" s="364" t="s">
        <v>843</v>
      </c>
      <c r="H7" s="365" t="s">
        <v>873</v>
      </c>
    </row>
    <row r="8" spans="1:10" ht="14.25" customHeight="1" thickBot="1" x14ac:dyDescent="0.3">
      <c r="A8" s="52"/>
      <c r="B8" s="29">
        <v>1</v>
      </c>
      <c r="C8" s="26">
        <v>2</v>
      </c>
      <c r="D8" s="26">
        <v>3</v>
      </c>
      <c r="E8" s="26">
        <v>4</v>
      </c>
      <c r="F8" s="26">
        <v>5</v>
      </c>
      <c r="G8" s="26">
        <v>6</v>
      </c>
      <c r="H8" s="54">
        <v>7</v>
      </c>
    </row>
    <row r="9" spans="1:10" ht="20.100000000000001" customHeight="1" x14ac:dyDescent="0.25">
      <c r="A9" s="52"/>
      <c r="B9" s="757"/>
      <c r="C9" s="53" t="s">
        <v>571</v>
      </c>
      <c r="D9" s="837">
        <v>1001</v>
      </c>
      <c r="E9" s="834">
        <f t="shared" ref="E9:G9" si="0">E11+E14+E17+E18-E19+E20+E21</f>
        <v>241000</v>
      </c>
      <c r="F9" s="834">
        <f t="shared" si="0"/>
        <v>509000</v>
      </c>
      <c r="G9" s="834">
        <f t="shared" si="0"/>
        <v>815000</v>
      </c>
      <c r="H9" s="834">
        <f>H11+H14+H17+H18-H19+H20+H21</f>
        <v>1135400</v>
      </c>
    </row>
    <row r="10" spans="1:10" ht="12" customHeight="1" x14ac:dyDescent="0.25">
      <c r="A10" s="52"/>
      <c r="B10" s="836"/>
      <c r="C10" s="18" t="s">
        <v>572</v>
      </c>
      <c r="D10" s="755"/>
      <c r="E10" s="835"/>
      <c r="F10" s="835"/>
      <c r="G10" s="835"/>
      <c r="H10" s="835"/>
    </row>
    <row r="11" spans="1:10" ht="20.100000000000001" customHeight="1" x14ac:dyDescent="0.25">
      <c r="A11" s="52"/>
      <c r="B11" s="30">
        <v>60</v>
      </c>
      <c r="C11" s="21" t="s">
        <v>573</v>
      </c>
      <c r="D11" s="49">
        <v>1002</v>
      </c>
      <c r="E11" s="82"/>
      <c r="F11" s="82"/>
      <c r="G11" s="82"/>
      <c r="H11" s="83"/>
    </row>
    <row r="12" spans="1:10" ht="20.100000000000001" customHeight="1" x14ac:dyDescent="0.25">
      <c r="A12" s="52"/>
      <c r="B12" s="30" t="s">
        <v>574</v>
      </c>
      <c r="C12" s="21" t="s">
        <v>575</v>
      </c>
      <c r="D12" s="49">
        <v>1003</v>
      </c>
      <c r="E12" s="10"/>
      <c r="F12" s="10"/>
      <c r="G12" s="10"/>
      <c r="H12" s="84"/>
    </row>
    <row r="13" spans="1:10" ht="20.100000000000001" customHeight="1" x14ac:dyDescent="0.25">
      <c r="A13" s="52"/>
      <c r="B13" s="30" t="s">
        <v>576</v>
      </c>
      <c r="C13" s="21" t="s">
        <v>577</v>
      </c>
      <c r="D13" s="49">
        <v>1004</v>
      </c>
      <c r="E13" s="10"/>
      <c r="F13" s="10"/>
      <c r="G13" s="10"/>
      <c r="H13" s="84"/>
    </row>
    <row r="14" spans="1:10" ht="20.100000000000001" customHeight="1" x14ac:dyDescent="0.25">
      <c r="A14" s="52"/>
      <c r="B14" s="30">
        <v>61</v>
      </c>
      <c r="C14" s="21" t="s">
        <v>578</v>
      </c>
      <c r="D14" s="49">
        <v>1005</v>
      </c>
      <c r="E14" s="84">
        <f t="shared" ref="E14:F14" si="1">E15+E16</f>
        <v>237000</v>
      </c>
      <c r="F14" s="84">
        <f t="shared" si="1"/>
        <v>502000</v>
      </c>
      <c r="G14" s="84">
        <f>G15+G16</f>
        <v>800000</v>
      </c>
      <c r="H14" s="84">
        <f>H15+H16</f>
        <v>1110400</v>
      </c>
    </row>
    <row r="15" spans="1:10" ht="20.100000000000001" customHeight="1" x14ac:dyDescent="0.25">
      <c r="A15" s="52"/>
      <c r="B15" s="30" t="s">
        <v>579</v>
      </c>
      <c r="C15" s="21" t="s">
        <v>580</v>
      </c>
      <c r="D15" s="49">
        <v>1006</v>
      </c>
      <c r="E15" s="10">
        <v>237000</v>
      </c>
      <c r="F15" s="10">
        <v>502000</v>
      </c>
      <c r="G15" s="10">
        <v>800000</v>
      </c>
      <c r="H15" s="84">
        <v>1110400</v>
      </c>
    </row>
    <row r="16" spans="1:10" ht="20.100000000000001" customHeight="1" x14ac:dyDescent="0.25">
      <c r="A16" s="52"/>
      <c r="B16" s="30" t="s">
        <v>581</v>
      </c>
      <c r="C16" s="21" t="s">
        <v>582</v>
      </c>
      <c r="D16" s="49">
        <v>1007</v>
      </c>
      <c r="E16" s="10"/>
      <c r="F16" s="10"/>
      <c r="G16" s="10"/>
      <c r="H16" s="84"/>
    </row>
    <row r="17" spans="1:8" ht="20.100000000000001" customHeight="1" x14ac:dyDescent="0.25">
      <c r="A17" s="52"/>
      <c r="B17" s="30">
        <v>62</v>
      </c>
      <c r="C17" s="21" t="s">
        <v>583</v>
      </c>
      <c r="D17" s="49">
        <v>1008</v>
      </c>
      <c r="E17" s="10"/>
      <c r="F17" s="10"/>
      <c r="G17" s="10">
        <v>5000</v>
      </c>
      <c r="H17" s="84">
        <v>8000</v>
      </c>
    </row>
    <row r="18" spans="1:8" ht="20.100000000000001" customHeight="1" x14ac:dyDescent="0.25">
      <c r="A18" s="52"/>
      <c r="B18" s="30">
        <v>630</v>
      </c>
      <c r="C18" s="21" t="s">
        <v>584</v>
      </c>
      <c r="D18" s="49">
        <v>1009</v>
      </c>
      <c r="E18" s="10"/>
      <c r="F18" s="10"/>
      <c r="G18" s="10"/>
      <c r="H18" s="84"/>
    </row>
    <row r="19" spans="1:8" ht="20.100000000000001" customHeight="1" x14ac:dyDescent="0.25">
      <c r="A19" s="52"/>
      <c r="B19" s="30">
        <v>631</v>
      </c>
      <c r="C19" s="21" t="s">
        <v>585</v>
      </c>
      <c r="D19" s="49">
        <v>1010</v>
      </c>
      <c r="E19" s="10"/>
      <c r="F19" s="10"/>
      <c r="G19" s="10"/>
      <c r="H19" s="84"/>
    </row>
    <row r="20" spans="1:8" ht="20.100000000000001" customHeight="1" x14ac:dyDescent="0.25">
      <c r="A20" s="52"/>
      <c r="B20" s="30" t="s">
        <v>586</v>
      </c>
      <c r="C20" s="21" t="s">
        <v>587</v>
      </c>
      <c r="D20" s="49">
        <v>1011</v>
      </c>
      <c r="E20" s="10">
        <v>4000</v>
      </c>
      <c r="F20" s="10">
        <v>7000</v>
      </c>
      <c r="G20" s="10">
        <v>10000</v>
      </c>
      <c r="H20" s="84">
        <v>17000</v>
      </c>
    </row>
    <row r="21" spans="1:8" ht="25.5" customHeight="1" x14ac:dyDescent="0.25">
      <c r="A21" s="52"/>
      <c r="B21" s="30" t="s">
        <v>588</v>
      </c>
      <c r="C21" s="21" t="s">
        <v>589</v>
      </c>
      <c r="D21" s="49">
        <v>1012</v>
      </c>
      <c r="E21" s="10"/>
      <c r="F21" s="10"/>
      <c r="G21" s="10"/>
      <c r="H21" s="84"/>
    </row>
    <row r="22" spans="1:8" ht="20.100000000000001" customHeight="1" x14ac:dyDescent="0.25">
      <c r="A22" s="52"/>
      <c r="B22" s="30"/>
      <c r="C22" s="15" t="s">
        <v>590</v>
      </c>
      <c r="D22" s="49">
        <v>1013</v>
      </c>
      <c r="E22" s="84">
        <f t="shared" ref="E22:G22" si="2">E23+E24+E25+E29+E30+E31+E32+E33</f>
        <v>239589</v>
      </c>
      <c r="F22" s="84">
        <f t="shared" si="2"/>
        <v>503138</v>
      </c>
      <c r="G22" s="84">
        <f t="shared" si="2"/>
        <v>809438</v>
      </c>
      <c r="H22" s="84">
        <f>H23+H24+H25+H29+H30+H31+H32+H33</f>
        <v>1134835</v>
      </c>
    </row>
    <row r="23" spans="1:8" ht="20.100000000000001" customHeight="1" x14ac:dyDescent="0.25">
      <c r="A23" s="52"/>
      <c r="B23" s="30">
        <v>50</v>
      </c>
      <c r="C23" s="21" t="s">
        <v>591</v>
      </c>
      <c r="D23" s="49">
        <v>1014</v>
      </c>
      <c r="E23" s="10"/>
      <c r="F23" s="10"/>
      <c r="G23" s="10"/>
      <c r="H23" s="84"/>
    </row>
    <row r="24" spans="1:8" ht="20.100000000000001" customHeight="1" x14ac:dyDescent="0.25">
      <c r="A24" s="52"/>
      <c r="B24" s="30">
        <v>51</v>
      </c>
      <c r="C24" s="21" t="s">
        <v>592</v>
      </c>
      <c r="D24" s="49">
        <v>1015</v>
      </c>
      <c r="E24" s="10">
        <v>45000</v>
      </c>
      <c r="F24" s="10">
        <v>100000</v>
      </c>
      <c r="G24" s="10">
        <v>210000</v>
      </c>
      <c r="H24" s="84">
        <v>301500</v>
      </c>
    </row>
    <row r="25" spans="1:8" ht="25.5" customHeight="1" x14ac:dyDescent="0.25">
      <c r="A25" s="52"/>
      <c r="B25" s="30">
        <v>52</v>
      </c>
      <c r="C25" s="21" t="s">
        <v>593</v>
      </c>
      <c r="D25" s="49">
        <v>1016</v>
      </c>
      <c r="E25" s="84">
        <f t="shared" ref="E25:G25" si="3">E26+E27+E28</f>
        <v>139589</v>
      </c>
      <c r="F25" s="84">
        <f t="shared" si="3"/>
        <v>288138</v>
      </c>
      <c r="G25" s="84">
        <f t="shared" si="3"/>
        <v>437438</v>
      </c>
      <c r="H25" s="84">
        <f>H26+H27+H28</f>
        <v>617835</v>
      </c>
    </row>
    <row r="26" spans="1:8" ht="20.100000000000001" customHeight="1" x14ac:dyDescent="0.25">
      <c r="A26" s="52"/>
      <c r="B26" s="30">
        <v>520</v>
      </c>
      <c r="C26" s="21" t="s">
        <v>594</v>
      </c>
      <c r="D26" s="49">
        <v>1017</v>
      </c>
      <c r="E26" s="10">
        <v>113386</v>
      </c>
      <c r="F26" s="10">
        <v>230428</v>
      </c>
      <c r="G26" s="10">
        <v>351466</v>
      </c>
      <c r="H26" s="84">
        <v>494255</v>
      </c>
    </row>
    <row r="27" spans="1:8" ht="20.100000000000001" customHeight="1" x14ac:dyDescent="0.25">
      <c r="A27" s="52"/>
      <c r="B27" s="30">
        <v>521</v>
      </c>
      <c r="C27" s="21" t="s">
        <v>595</v>
      </c>
      <c r="D27" s="49">
        <v>1018</v>
      </c>
      <c r="E27" s="10">
        <v>17178</v>
      </c>
      <c r="F27" s="10">
        <v>34910</v>
      </c>
      <c r="G27" s="10">
        <v>53247</v>
      </c>
      <c r="H27" s="84">
        <v>74880</v>
      </c>
    </row>
    <row r="28" spans="1:8" ht="20.100000000000001" customHeight="1" x14ac:dyDescent="0.25">
      <c r="A28" s="52"/>
      <c r="B28" s="30" t="s">
        <v>786</v>
      </c>
      <c r="C28" s="21" t="s">
        <v>597</v>
      </c>
      <c r="D28" s="49">
        <v>1019</v>
      </c>
      <c r="E28" s="10">
        <v>9025</v>
      </c>
      <c r="F28" s="10">
        <v>22800</v>
      </c>
      <c r="G28" s="10">
        <v>32725</v>
      </c>
      <c r="H28" s="84">
        <v>48700</v>
      </c>
    </row>
    <row r="29" spans="1:8" ht="20.100000000000001" customHeight="1" x14ac:dyDescent="0.25">
      <c r="A29" s="52"/>
      <c r="B29" s="30">
        <v>540</v>
      </c>
      <c r="C29" s="21" t="s">
        <v>598</v>
      </c>
      <c r="D29" s="49">
        <v>1020</v>
      </c>
      <c r="E29" s="10">
        <v>25000</v>
      </c>
      <c r="F29" s="10">
        <v>52000</v>
      </c>
      <c r="G29" s="10">
        <v>80000</v>
      </c>
      <c r="H29" s="84">
        <v>102000</v>
      </c>
    </row>
    <row r="30" spans="1:8" ht="25.5" customHeight="1" x14ac:dyDescent="0.25">
      <c r="A30" s="52"/>
      <c r="B30" s="30" t="s">
        <v>599</v>
      </c>
      <c r="C30" s="21" t="s">
        <v>600</v>
      </c>
      <c r="D30" s="49">
        <v>1021</v>
      </c>
      <c r="E30" s="10"/>
      <c r="F30" s="10"/>
      <c r="G30" s="10"/>
      <c r="H30" s="10"/>
    </row>
    <row r="31" spans="1:8" ht="20.100000000000001" customHeight="1" x14ac:dyDescent="0.25">
      <c r="A31" s="52"/>
      <c r="B31" s="30">
        <v>53</v>
      </c>
      <c r="C31" s="21" t="s">
        <v>601</v>
      </c>
      <c r="D31" s="49">
        <v>1022</v>
      </c>
      <c r="E31" s="10">
        <v>20000</v>
      </c>
      <c r="F31" s="10">
        <v>47000</v>
      </c>
      <c r="G31" s="10">
        <v>60000</v>
      </c>
      <c r="H31" s="84">
        <v>71500</v>
      </c>
    </row>
    <row r="32" spans="1:8" ht="20.100000000000001" customHeight="1" x14ac:dyDescent="0.25">
      <c r="A32" s="52"/>
      <c r="B32" s="30" t="s">
        <v>602</v>
      </c>
      <c r="C32" s="21" t="s">
        <v>603</v>
      </c>
      <c r="D32" s="49">
        <v>1023</v>
      </c>
      <c r="E32" s="10"/>
      <c r="F32" s="10"/>
      <c r="G32" s="10"/>
      <c r="H32" s="84">
        <v>3000</v>
      </c>
    </row>
    <row r="33" spans="1:8" ht="20.100000000000001" customHeight="1" x14ac:dyDescent="0.25">
      <c r="A33" s="52"/>
      <c r="B33" s="30">
        <v>55</v>
      </c>
      <c r="C33" s="21" t="s">
        <v>604</v>
      </c>
      <c r="D33" s="49">
        <v>1024</v>
      </c>
      <c r="E33" s="10">
        <v>10000</v>
      </c>
      <c r="F33" s="10">
        <v>16000</v>
      </c>
      <c r="G33" s="10">
        <v>22000</v>
      </c>
      <c r="H33" s="84">
        <v>39000</v>
      </c>
    </row>
    <row r="34" spans="1:8" ht="20.100000000000001" customHeight="1" x14ac:dyDescent="0.25">
      <c r="A34" s="52"/>
      <c r="B34" s="30"/>
      <c r="C34" s="15" t="s">
        <v>605</v>
      </c>
      <c r="D34" s="49">
        <v>1025</v>
      </c>
      <c r="E34" s="84">
        <f t="shared" ref="E34:G34" si="4">E9-E22</f>
        <v>1411</v>
      </c>
      <c r="F34" s="84">
        <f t="shared" si="4"/>
        <v>5862</v>
      </c>
      <c r="G34" s="84">
        <f t="shared" si="4"/>
        <v>5562</v>
      </c>
      <c r="H34" s="84">
        <f>H9-H22</f>
        <v>565</v>
      </c>
    </row>
    <row r="35" spans="1:8" ht="20.100000000000001" customHeight="1" x14ac:dyDescent="0.25">
      <c r="A35" s="52"/>
      <c r="B35" s="30"/>
      <c r="C35" s="15" t="s">
        <v>606</v>
      </c>
      <c r="D35" s="49">
        <v>1026</v>
      </c>
      <c r="E35" s="10"/>
      <c r="F35" s="10"/>
      <c r="G35" s="10"/>
      <c r="H35" s="84"/>
    </row>
    <row r="36" spans="1:8" ht="20.100000000000001" customHeight="1" x14ac:dyDescent="0.25">
      <c r="A36" s="52"/>
      <c r="B36" s="836"/>
      <c r="C36" s="17" t="s">
        <v>607</v>
      </c>
      <c r="D36" s="755">
        <v>1027</v>
      </c>
      <c r="E36" s="814">
        <f>E38+E39+E40+E41</f>
        <v>1000</v>
      </c>
      <c r="F36" s="814">
        <f t="shared" ref="F36:H36" si="5">F38+F39+F40+F41</f>
        <v>3500</v>
      </c>
      <c r="G36" s="814">
        <f t="shared" si="5"/>
        <v>6200</v>
      </c>
      <c r="H36" s="814">
        <f t="shared" si="5"/>
        <v>9000</v>
      </c>
    </row>
    <row r="37" spans="1:8" ht="10.5" customHeight="1" x14ac:dyDescent="0.25">
      <c r="A37" s="52"/>
      <c r="B37" s="836"/>
      <c r="C37" s="18" t="s">
        <v>608</v>
      </c>
      <c r="D37" s="755"/>
      <c r="E37" s="815"/>
      <c r="F37" s="815"/>
      <c r="G37" s="815"/>
      <c r="H37" s="815"/>
    </row>
    <row r="38" spans="1:8" ht="24" customHeight="1" x14ac:dyDescent="0.25">
      <c r="A38" s="52"/>
      <c r="B38" s="30" t="s">
        <v>609</v>
      </c>
      <c r="C38" s="21" t="s">
        <v>610</v>
      </c>
      <c r="D38" s="49">
        <v>1028</v>
      </c>
      <c r="E38" s="10"/>
      <c r="F38" s="10"/>
      <c r="G38" s="10"/>
      <c r="H38" s="84"/>
    </row>
    <row r="39" spans="1:8" ht="20.100000000000001" customHeight="1" x14ac:dyDescent="0.25">
      <c r="A39" s="52"/>
      <c r="B39" s="30">
        <v>662</v>
      </c>
      <c r="C39" s="21" t="s">
        <v>611</v>
      </c>
      <c r="D39" s="49">
        <v>1029</v>
      </c>
      <c r="E39" s="10">
        <v>1000</v>
      </c>
      <c r="F39" s="10">
        <v>3500</v>
      </c>
      <c r="G39" s="10">
        <v>6200</v>
      </c>
      <c r="H39" s="84">
        <v>9000</v>
      </c>
    </row>
    <row r="40" spans="1:8" ht="20.100000000000001" customHeight="1" x14ac:dyDescent="0.25">
      <c r="A40" s="52"/>
      <c r="B40" s="30" t="s">
        <v>109</v>
      </c>
      <c r="C40" s="21" t="s">
        <v>612</v>
      </c>
      <c r="D40" s="49">
        <v>1030</v>
      </c>
      <c r="E40" s="10"/>
      <c r="F40" s="10"/>
      <c r="G40" s="10"/>
      <c r="H40" s="84"/>
    </row>
    <row r="41" spans="1:8" ht="20.100000000000001" customHeight="1" x14ac:dyDescent="0.25">
      <c r="A41" s="52"/>
      <c r="B41" s="30" t="s">
        <v>613</v>
      </c>
      <c r="C41" s="21" t="s">
        <v>614</v>
      </c>
      <c r="D41" s="49">
        <v>1031</v>
      </c>
      <c r="E41" s="10"/>
      <c r="F41" s="10"/>
      <c r="G41" s="10"/>
      <c r="H41" s="84"/>
    </row>
    <row r="42" spans="1:8" ht="20.100000000000001" customHeight="1" x14ac:dyDescent="0.25">
      <c r="A42" s="52"/>
      <c r="B42" s="836"/>
      <c r="C42" s="17" t="s">
        <v>615</v>
      </c>
      <c r="D42" s="755">
        <v>1032</v>
      </c>
      <c r="E42" s="814">
        <f>E44+E45+E46+E47</f>
        <v>2025</v>
      </c>
      <c r="F42" s="814">
        <f t="shared" ref="F42:H42" si="6">F44+F45+F46+F47</f>
        <v>4555</v>
      </c>
      <c r="G42" s="814">
        <f t="shared" si="6"/>
        <v>7080</v>
      </c>
      <c r="H42" s="814">
        <f t="shared" si="6"/>
        <v>8500</v>
      </c>
    </row>
    <row r="43" spans="1:8" ht="10.5" customHeight="1" x14ac:dyDescent="0.25">
      <c r="A43" s="52"/>
      <c r="B43" s="836"/>
      <c r="C43" s="18" t="s">
        <v>616</v>
      </c>
      <c r="D43" s="755"/>
      <c r="E43" s="815"/>
      <c r="F43" s="815"/>
      <c r="G43" s="815"/>
      <c r="H43" s="815"/>
    </row>
    <row r="44" spans="1:8" ht="27.75" customHeight="1" x14ac:dyDescent="0.25">
      <c r="A44" s="52"/>
      <c r="B44" s="30" t="s">
        <v>617</v>
      </c>
      <c r="C44" s="21" t="s">
        <v>618</v>
      </c>
      <c r="D44" s="49">
        <v>1033</v>
      </c>
      <c r="E44" s="10"/>
      <c r="F44" s="10"/>
      <c r="G44" s="10"/>
      <c r="H44" s="84"/>
    </row>
    <row r="45" spans="1:8" ht="20.100000000000001" customHeight="1" x14ac:dyDescent="0.25">
      <c r="A45" s="52"/>
      <c r="B45" s="30">
        <v>562</v>
      </c>
      <c r="C45" s="21" t="s">
        <v>619</v>
      </c>
      <c r="D45" s="49">
        <v>1034</v>
      </c>
      <c r="E45" s="10">
        <v>2000</v>
      </c>
      <c r="F45" s="10">
        <v>4500</v>
      </c>
      <c r="G45" s="10">
        <v>7000</v>
      </c>
      <c r="H45" s="84">
        <v>8400</v>
      </c>
    </row>
    <row r="46" spans="1:8" ht="20.100000000000001" customHeight="1" x14ac:dyDescent="0.25">
      <c r="A46" s="52"/>
      <c r="B46" s="30" t="s">
        <v>134</v>
      </c>
      <c r="C46" s="21" t="s">
        <v>620</v>
      </c>
      <c r="D46" s="49">
        <v>1035</v>
      </c>
      <c r="E46" s="10"/>
      <c r="F46" s="10"/>
      <c r="G46" s="10"/>
      <c r="H46" s="84"/>
    </row>
    <row r="47" spans="1:8" ht="20.100000000000001" customHeight="1" x14ac:dyDescent="0.25">
      <c r="A47" s="52"/>
      <c r="B47" s="30" t="s">
        <v>621</v>
      </c>
      <c r="C47" s="21" t="s">
        <v>622</v>
      </c>
      <c r="D47" s="49">
        <v>1036</v>
      </c>
      <c r="E47" s="10">
        <v>25</v>
      </c>
      <c r="F47" s="10">
        <v>55</v>
      </c>
      <c r="G47" s="10">
        <v>80</v>
      </c>
      <c r="H47" s="84">
        <v>100</v>
      </c>
    </row>
    <row r="48" spans="1:8" ht="20.100000000000001" customHeight="1" x14ac:dyDescent="0.25">
      <c r="A48" s="52"/>
      <c r="B48" s="30"/>
      <c r="C48" s="15" t="s">
        <v>623</v>
      </c>
      <c r="D48" s="49">
        <v>1037</v>
      </c>
      <c r="E48" s="10"/>
      <c r="F48" s="10"/>
      <c r="G48" s="10"/>
      <c r="H48" s="10">
        <f t="shared" ref="H48" si="7">H36-H42</f>
        <v>500</v>
      </c>
    </row>
    <row r="49" spans="1:8" ht="20.100000000000001" customHeight="1" x14ac:dyDescent="0.25">
      <c r="A49" s="52"/>
      <c r="B49" s="30"/>
      <c r="C49" s="15" t="s">
        <v>624</v>
      </c>
      <c r="D49" s="49">
        <v>1038</v>
      </c>
      <c r="E49" s="10">
        <f>E42-E36</f>
        <v>1025</v>
      </c>
      <c r="F49" s="10">
        <f>F42-F36</f>
        <v>1055</v>
      </c>
      <c r="G49" s="10">
        <f t="shared" ref="G49" si="8">G42-G36</f>
        <v>880</v>
      </c>
      <c r="H49" s="10"/>
    </row>
    <row r="50" spans="1:8" ht="28.5" customHeight="1" x14ac:dyDescent="0.25">
      <c r="A50" s="52"/>
      <c r="B50" s="30" t="s">
        <v>625</v>
      </c>
      <c r="C50" s="15" t="s">
        <v>626</v>
      </c>
      <c r="D50" s="49">
        <v>1039</v>
      </c>
      <c r="E50" s="10"/>
      <c r="F50" s="10"/>
      <c r="G50" s="10"/>
      <c r="H50" s="84"/>
    </row>
    <row r="51" spans="1:8" ht="30" customHeight="1" x14ac:dyDescent="0.25">
      <c r="A51" s="52"/>
      <c r="B51" s="30" t="s">
        <v>627</v>
      </c>
      <c r="C51" s="15" t="s">
        <v>628</v>
      </c>
      <c r="D51" s="49">
        <v>1040</v>
      </c>
      <c r="E51" s="10">
        <v>1000</v>
      </c>
      <c r="F51" s="10">
        <v>2000</v>
      </c>
      <c r="G51" s="10">
        <v>3000</v>
      </c>
      <c r="H51" s="84">
        <v>4000</v>
      </c>
    </row>
    <row r="52" spans="1:8" ht="20.100000000000001" customHeight="1" x14ac:dyDescent="0.25">
      <c r="A52" s="52"/>
      <c r="B52" s="30">
        <v>67</v>
      </c>
      <c r="C52" s="15" t="s">
        <v>629</v>
      </c>
      <c r="D52" s="49">
        <v>1041</v>
      </c>
      <c r="E52" s="10">
        <v>2000</v>
      </c>
      <c r="F52" s="10">
        <v>3200</v>
      </c>
      <c r="G52" s="10">
        <v>5700</v>
      </c>
      <c r="H52" s="84">
        <v>9500</v>
      </c>
    </row>
    <row r="53" spans="1:8" ht="20.100000000000001" customHeight="1" x14ac:dyDescent="0.25">
      <c r="A53" s="52"/>
      <c r="B53" s="30">
        <v>57</v>
      </c>
      <c r="C53" s="15" t="s">
        <v>630</v>
      </c>
      <c r="D53" s="49">
        <v>1042</v>
      </c>
      <c r="E53" s="10">
        <v>750</v>
      </c>
      <c r="F53" s="10">
        <v>2000</v>
      </c>
      <c r="G53" s="10">
        <v>3500</v>
      </c>
      <c r="H53" s="84">
        <v>5500</v>
      </c>
    </row>
    <row r="54" spans="1:8" ht="20.100000000000001" customHeight="1" x14ac:dyDescent="0.25">
      <c r="A54" s="52"/>
      <c r="B54" s="836"/>
      <c r="C54" s="17" t="s">
        <v>631</v>
      </c>
      <c r="D54" s="755">
        <v>1043</v>
      </c>
      <c r="E54" s="812">
        <f t="shared" ref="E54:G54" si="9">E9+E36+E50+E52</f>
        <v>244000</v>
      </c>
      <c r="F54" s="812">
        <f t="shared" si="9"/>
        <v>515700</v>
      </c>
      <c r="G54" s="812">
        <f t="shared" si="9"/>
        <v>826900</v>
      </c>
      <c r="H54" s="812">
        <f>H9+H36+H50+H52</f>
        <v>1153900</v>
      </c>
    </row>
    <row r="55" spans="1:8" ht="12" customHeight="1" x14ac:dyDescent="0.25">
      <c r="A55" s="52"/>
      <c r="B55" s="836"/>
      <c r="C55" s="18" t="s">
        <v>632</v>
      </c>
      <c r="D55" s="755"/>
      <c r="E55" s="813"/>
      <c r="F55" s="813"/>
      <c r="G55" s="813"/>
      <c r="H55" s="813"/>
    </row>
    <row r="56" spans="1:8" ht="20.100000000000001" customHeight="1" x14ac:dyDescent="0.25">
      <c r="A56" s="52"/>
      <c r="B56" s="836"/>
      <c r="C56" s="17" t="s">
        <v>633</v>
      </c>
      <c r="D56" s="755">
        <v>1044</v>
      </c>
      <c r="E56" s="812">
        <f t="shared" ref="E56:G56" si="10">E22+E42+E51+E53</f>
        <v>243364</v>
      </c>
      <c r="F56" s="812">
        <f t="shared" si="10"/>
        <v>511693</v>
      </c>
      <c r="G56" s="812">
        <f t="shared" si="10"/>
        <v>823018</v>
      </c>
      <c r="H56" s="812">
        <f>H22+H42+H51+H53</f>
        <v>1152835</v>
      </c>
    </row>
    <row r="57" spans="1:8" ht="13.5" customHeight="1" x14ac:dyDescent="0.25">
      <c r="A57" s="52"/>
      <c r="B57" s="836"/>
      <c r="C57" s="18" t="s">
        <v>634</v>
      </c>
      <c r="D57" s="755"/>
      <c r="E57" s="813"/>
      <c r="F57" s="813"/>
      <c r="G57" s="813"/>
      <c r="H57" s="813"/>
    </row>
    <row r="58" spans="1:8" ht="20.100000000000001" customHeight="1" x14ac:dyDescent="0.25">
      <c r="A58" s="52"/>
      <c r="B58" s="30"/>
      <c r="C58" s="15" t="s">
        <v>635</v>
      </c>
      <c r="D58" s="49">
        <v>1045</v>
      </c>
      <c r="E58" s="84">
        <f t="shared" ref="E58:G58" si="11">E54-E56</f>
        <v>636</v>
      </c>
      <c r="F58" s="84">
        <f t="shared" si="11"/>
        <v>4007</v>
      </c>
      <c r="G58" s="84">
        <f t="shared" si="11"/>
        <v>3882</v>
      </c>
      <c r="H58" s="84">
        <f>H54-H56</f>
        <v>1065</v>
      </c>
    </row>
    <row r="59" spans="1:8" ht="20.100000000000001" customHeight="1" x14ac:dyDescent="0.25">
      <c r="A59" s="52"/>
      <c r="B59" s="30"/>
      <c r="C59" s="15" t="s">
        <v>636</v>
      </c>
      <c r="D59" s="49">
        <v>1046</v>
      </c>
      <c r="E59" s="10"/>
      <c r="F59" s="10"/>
      <c r="G59" s="10"/>
      <c r="H59" s="84"/>
    </row>
    <row r="60" spans="1:8" ht="41.25" customHeight="1" x14ac:dyDescent="0.25">
      <c r="A60" s="52"/>
      <c r="B60" s="30" t="s">
        <v>135</v>
      </c>
      <c r="C60" s="15" t="s">
        <v>637</v>
      </c>
      <c r="D60" s="49">
        <v>1047</v>
      </c>
      <c r="E60" s="10"/>
      <c r="F60" s="10"/>
      <c r="G60" s="10"/>
      <c r="H60" s="84"/>
    </row>
    <row r="61" spans="1:8" ht="42" customHeight="1" x14ac:dyDescent="0.25">
      <c r="A61" s="52"/>
      <c r="B61" s="30" t="s">
        <v>638</v>
      </c>
      <c r="C61" s="15" t="s">
        <v>639</v>
      </c>
      <c r="D61" s="49">
        <v>1048</v>
      </c>
      <c r="E61" s="10"/>
      <c r="F61" s="10"/>
      <c r="G61" s="10"/>
      <c r="H61" s="84"/>
    </row>
    <row r="62" spans="1:8" ht="20.100000000000001" customHeight="1" x14ac:dyDescent="0.25">
      <c r="A62" s="52"/>
      <c r="B62" s="836"/>
      <c r="C62" s="17" t="s">
        <v>640</v>
      </c>
      <c r="D62" s="755">
        <v>1049</v>
      </c>
      <c r="E62" s="812">
        <f t="shared" ref="E62:G62" si="12">E58-E59+E60-E61</f>
        <v>636</v>
      </c>
      <c r="F62" s="812">
        <f t="shared" si="12"/>
        <v>4007</v>
      </c>
      <c r="G62" s="812">
        <f t="shared" si="12"/>
        <v>3882</v>
      </c>
      <c r="H62" s="812">
        <f>H58-H59+H60-H61</f>
        <v>1065</v>
      </c>
    </row>
    <row r="63" spans="1:8" ht="12.75" customHeight="1" x14ac:dyDescent="0.25">
      <c r="A63" s="52"/>
      <c r="B63" s="836"/>
      <c r="C63" s="18" t="s">
        <v>641</v>
      </c>
      <c r="D63" s="755"/>
      <c r="E63" s="813"/>
      <c r="F63" s="813"/>
      <c r="G63" s="813"/>
      <c r="H63" s="813"/>
    </row>
    <row r="64" spans="1:8" ht="20.100000000000001" customHeight="1" x14ac:dyDescent="0.25">
      <c r="A64" s="52"/>
      <c r="B64" s="836"/>
      <c r="C64" s="17" t="s">
        <v>642</v>
      </c>
      <c r="D64" s="755">
        <v>1050</v>
      </c>
      <c r="E64" s="814"/>
      <c r="F64" s="814"/>
      <c r="G64" s="814"/>
      <c r="H64" s="812"/>
    </row>
    <row r="65" spans="1:8" ht="10.5" customHeight="1" x14ac:dyDescent="0.25">
      <c r="A65" s="52"/>
      <c r="B65" s="836"/>
      <c r="C65" s="18" t="s">
        <v>643</v>
      </c>
      <c r="D65" s="755"/>
      <c r="E65" s="815"/>
      <c r="F65" s="815"/>
      <c r="G65" s="815"/>
      <c r="H65" s="813"/>
    </row>
    <row r="66" spans="1:8" ht="20.100000000000001" customHeight="1" x14ac:dyDescent="0.25">
      <c r="A66" s="52"/>
      <c r="B66" s="30"/>
      <c r="C66" s="15" t="s">
        <v>644</v>
      </c>
      <c r="D66" s="49"/>
      <c r="E66" s="10"/>
      <c r="F66" s="10"/>
      <c r="G66" s="10"/>
      <c r="H66" s="84"/>
    </row>
    <row r="67" spans="1:8" ht="20.100000000000001" customHeight="1" x14ac:dyDescent="0.25">
      <c r="A67" s="52"/>
      <c r="B67" s="30">
        <v>721</v>
      </c>
      <c r="C67" s="21" t="s">
        <v>645</v>
      </c>
      <c r="D67" s="49">
        <v>1051</v>
      </c>
      <c r="E67" s="10">
        <v>95</v>
      </c>
      <c r="F67" s="10">
        <v>601</v>
      </c>
      <c r="G67" s="10">
        <v>582</v>
      </c>
      <c r="H67" s="84">
        <v>160</v>
      </c>
    </row>
    <row r="68" spans="1:8" ht="20.100000000000001" customHeight="1" x14ac:dyDescent="0.25">
      <c r="A68" s="52"/>
      <c r="B68" s="30" t="s">
        <v>660</v>
      </c>
      <c r="C68" s="21" t="s">
        <v>646</v>
      </c>
      <c r="D68" s="49">
        <v>1052</v>
      </c>
      <c r="E68" s="10"/>
      <c r="F68" s="10"/>
      <c r="G68" s="10"/>
      <c r="H68" s="84"/>
    </row>
    <row r="69" spans="1:8" ht="20.100000000000001" customHeight="1" x14ac:dyDescent="0.25">
      <c r="A69" s="52"/>
      <c r="B69" s="30" t="s">
        <v>661</v>
      </c>
      <c r="C69" s="21" t="s">
        <v>647</v>
      </c>
      <c r="D69" s="49">
        <v>1053</v>
      </c>
      <c r="E69" s="10"/>
      <c r="F69" s="10"/>
      <c r="G69" s="10"/>
      <c r="H69" s="84"/>
    </row>
    <row r="70" spans="1:8" ht="20.100000000000001" customHeight="1" x14ac:dyDescent="0.25">
      <c r="A70" s="52"/>
      <c r="B70" s="30">
        <v>723</v>
      </c>
      <c r="C70" s="15" t="s">
        <v>648</v>
      </c>
      <c r="D70" s="49">
        <v>1054</v>
      </c>
      <c r="E70" s="10"/>
      <c r="F70" s="10"/>
      <c r="G70" s="10"/>
      <c r="H70" s="84"/>
    </row>
    <row r="71" spans="1:8" ht="20.100000000000001" customHeight="1" x14ac:dyDescent="0.25">
      <c r="A71" s="52"/>
      <c r="B71" s="836"/>
      <c r="C71" s="17" t="s">
        <v>649</v>
      </c>
      <c r="D71" s="755">
        <v>1055</v>
      </c>
      <c r="E71" s="812">
        <f t="shared" ref="E71" si="13">E62-E64-E67+E68-E69+E70</f>
        <v>541</v>
      </c>
      <c r="F71" s="812">
        <f t="shared" ref="F71:H71" si="14">F62-F64-F67+F68-F69+F70</f>
        <v>3406</v>
      </c>
      <c r="G71" s="812">
        <f t="shared" si="14"/>
        <v>3300</v>
      </c>
      <c r="H71" s="812">
        <f t="shared" si="14"/>
        <v>905</v>
      </c>
    </row>
    <row r="72" spans="1:8" ht="12.75" customHeight="1" x14ac:dyDescent="0.25">
      <c r="A72" s="52"/>
      <c r="B72" s="836"/>
      <c r="C72" s="18" t="s">
        <v>650</v>
      </c>
      <c r="D72" s="755"/>
      <c r="E72" s="813"/>
      <c r="F72" s="813"/>
      <c r="G72" s="813"/>
      <c r="H72" s="813"/>
    </row>
    <row r="73" spans="1:8" ht="20.100000000000001" customHeight="1" x14ac:dyDescent="0.25">
      <c r="A73" s="52"/>
      <c r="B73" s="836"/>
      <c r="C73" s="17" t="s">
        <v>651</v>
      </c>
      <c r="D73" s="755">
        <v>1056</v>
      </c>
      <c r="E73" s="814"/>
      <c r="F73" s="814"/>
      <c r="G73" s="814"/>
      <c r="H73" s="812"/>
    </row>
    <row r="74" spans="1:8" ht="12" customHeight="1" x14ac:dyDescent="0.25">
      <c r="A74" s="52"/>
      <c r="B74" s="836"/>
      <c r="C74" s="18" t="s">
        <v>652</v>
      </c>
      <c r="D74" s="755"/>
      <c r="E74" s="815"/>
      <c r="F74" s="815"/>
      <c r="G74" s="815"/>
      <c r="H74" s="813"/>
    </row>
    <row r="75" spans="1:8" ht="20.100000000000001" customHeight="1" x14ac:dyDescent="0.25">
      <c r="A75" s="52"/>
      <c r="B75" s="30"/>
      <c r="C75" s="21" t="s">
        <v>653</v>
      </c>
      <c r="D75" s="49">
        <v>1057</v>
      </c>
      <c r="E75" s="10"/>
      <c r="F75" s="10"/>
      <c r="G75" s="10"/>
      <c r="H75" s="84"/>
    </row>
    <row r="76" spans="1:8" ht="20.100000000000001" customHeight="1" x14ac:dyDescent="0.25">
      <c r="A76" s="52"/>
      <c r="B76" s="30"/>
      <c r="C76" s="21" t="s">
        <v>787</v>
      </c>
      <c r="D76" s="49">
        <v>1058</v>
      </c>
      <c r="E76" s="10"/>
      <c r="F76" s="10"/>
      <c r="G76" s="10"/>
      <c r="H76" s="84"/>
    </row>
    <row r="77" spans="1:8" ht="20.100000000000001" customHeight="1" x14ac:dyDescent="0.25">
      <c r="A77" s="52"/>
      <c r="B77" s="30"/>
      <c r="C77" s="21" t="s">
        <v>654</v>
      </c>
      <c r="D77" s="49">
        <v>1059</v>
      </c>
      <c r="E77" s="10"/>
      <c r="F77" s="10"/>
      <c r="G77" s="10"/>
      <c r="H77" s="84"/>
    </row>
    <row r="78" spans="1:8" ht="20.100000000000001" customHeight="1" x14ac:dyDescent="0.25">
      <c r="A78" s="52"/>
      <c r="B78" s="30"/>
      <c r="C78" s="21" t="s">
        <v>655</v>
      </c>
      <c r="D78" s="49">
        <v>1060</v>
      </c>
      <c r="E78" s="10"/>
      <c r="F78" s="10"/>
      <c r="G78" s="10"/>
      <c r="H78" s="84"/>
    </row>
    <row r="79" spans="1:8" ht="20.100000000000001" customHeight="1" x14ac:dyDescent="0.25">
      <c r="A79" s="52"/>
      <c r="B79" s="30"/>
      <c r="C79" s="21" t="s">
        <v>656</v>
      </c>
      <c r="D79" s="49"/>
      <c r="E79" s="10"/>
      <c r="F79" s="10"/>
      <c r="G79" s="10"/>
      <c r="H79" s="84"/>
    </row>
    <row r="80" spans="1:8" ht="20.100000000000001" customHeight="1" x14ac:dyDescent="0.25">
      <c r="A80" s="52"/>
      <c r="B80" s="30"/>
      <c r="C80" s="21" t="s">
        <v>657</v>
      </c>
      <c r="D80" s="49">
        <v>1061</v>
      </c>
      <c r="E80" s="10"/>
      <c r="F80" s="10"/>
      <c r="G80" s="10"/>
      <c r="H80" s="84"/>
    </row>
    <row r="81" spans="1:8" ht="20.100000000000001" customHeight="1" thickBot="1" x14ac:dyDescent="0.3">
      <c r="A81" s="52"/>
      <c r="B81" s="29"/>
      <c r="C81" s="50" t="s">
        <v>658</v>
      </c>
      <c r="D81" s="51">
        <v>1062</v>
      </c>
      <c r="E81" s="9"/>
      <c r="F81" s="9"/>
      <c r="G81" s="9"/>
      <c r="H81" s="85"/>
    </row>
  </sheetData>
  <mergeCells count="60">
    <mergeCell ref="B2:H2"/>
    <mergeCell ref="B3:H3"/>
    <mergeCell ref="B9:B10"/>
    <mergeCell ref="D9:D10"/>
    <mergeCell ref="E62:E63"/>
    <mergeCell ref="F62:F63"/>
    <mergeCell ref="G62:G63"/>
    <mergeCell ref="H62:H63"/>
    <mergeCell ref="B36:B37"/>
    <mergeCell ref="D36:D37"/>
    <mergeCell ref="B42:B43"/>
    <mergeCell ref="D42:D43"/>
    <mergeCell ref="G56:G57"/>
    <mergeCell ref="H56:H57"/>
    <mergeCell ref="B54:B55"/>
    <mergeCell ref="D54:D55"/>
    <mergeCell ref="F36:F37"/>
    <mergeCell ref="F42:F43"/>
    <mergeCell ref="F54:F55"/>
    <mergeCell ref="B56:B57"/>
    <mergeCell ref="D56:D57"/>
    <mergeCell ref="E56:E57"/>
    <mergeCell ref="F56:F57"/>
    <mergeCell ref="G36:G37"/>
    <mergeCell ref="H36:H37"/>
    <mergeCell ref="G42:G43"/>
    <mergeCell ref="H42:H43"/>
    <mergeCell ref="G54:G55"/>
    <mergeCell ref="H54:H55"/>
    <mergeCell ref="B71:B72"/>
    <mergeCell ref="D71:D72"/>
    <mergeCell ref="B73:B74"/>
    <mergeCell ref="D73:D74"/>
    <mergeCell ref="E36:E37"/>
    <mergeCell ref="E42:E43"/>
    <mergeCell ref="E54:E55"/>
    <mergeCell ref="E73:E74"/>
    <mergeCell ref="B64:B65"/>
    <mergeCell ref="D64:D65"/>
    <mergeCell ref="B62:B63"/>
    <mergeCell ref="D62:D63"/>
    <mergeCell ref="E6:H6"/>
    <mergeCell ref="B6:B7"/>
    <mergeCell ref="C6:C7"/>
    <mergeCell ref="D6:D7"/>
    <mergeCell ref="E9:E10"/>
    <mergeCell ref="F9:F10"/>
    <mergeCell ref="G9:G10"/>
    <mergeCell ref="H9:H10"/>
    <mergeCell ref="F73:F74"/>
    <mergeCell ref="G73:G74"/>
    <mergeCell ref="H73:H74"/>
    <mergeCell ref="E64:E65"/>
    <mergeCell ref="F64:F65"/>
    <mergeCell ref="G64:G65"/>
    <mergeCell ref="H64:H65"/>
    <mergeCell ref="E71:E72"/>
    <mergeCell ref="F71:F72"/>
    <mergeCell ref="G71:G72"/>
    <mergeCell ref="H71:H72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17</vt:i4>
      </vt:variant>
    </vt:vector>
  </HeadingPairs>
  <TitlesOfParts>
    <vt:vector size="42" baseType="lpstr">
      <vt:lpstr>Прилог 1</vt:lpstr>
      <vt:lpstr>Прилог 1а</vt:lpstr>
      <vt:lpstr>Прилог 1б</vt:lpstr>
      <vt:lpstr>Прилог 2</vt:lpstr>
      <vt:lpstr>Прилог 3</vt:lpstr>
      <vt:lpstr>Прилог 4</vt:lpstr>
      <vt:lpstr>Прилог 4 наставак</vt:lpstr>
      <vt:lpstr>Прилог 5</vt:lpstr>
      <vt:lpstr>Прилог 5а</vt:lpstr>
      <vt:lpstr>Прилог 5б</vt:lpstr>
      <vt:lpstr>Прилог 6</vt:lpstr>
      <vt:lpstr>Прилог 7</vt:lpstr>
      <vt:lpstr>Прилог  8</vt:lpstr>
      <vt:lpstr>Прилог 9</vt:lpstr>
      <vt:lpstr>Прилог 10</vt:lpstr>
      <vt:lpstr>Прилог 11</vt:lpstr>
      <vt:lpstr>Прилог 11a</vt:lpstr>
      <vt:lpstr>Прилог 11б</vt:lpstr>
      <vt:lpstr>Прилог 12</vt:lpstr>
      <vt:lpstr>Прилог 13</vt:lpstr>
      <vt:lpstr>Прилог 14</vt:lpstr>
      <vt:lpstr>Прилог 15</vt:lpstr>
      <vt:lpstr>Прилог 16</vt:lpstr>
      <vt:lpstr>Прилог 17</vt:lpstr>
      <vt:lpstr>Sheet1</vt:lpstr>
      <vt:lpstr>'Прилог 11'!Print_Area</vt:lpstr>
      <vt:lpstr>'Прилог 11б'!Print_Area</vt:lpstr>
      <vt:lpstr>'Прилог 13'!Print_Area</vt:lpstr>
      <vt:lpstr>'Прилог 14'!Print_Area</vt:lpstr>
      <vt:lpstr>'Прилог 15'!Print_Area</vt:lpstr>
      <vt:lpstr>'Прилог 16'!Print_Area</vt:lpstr>
      <vt:lpstr>'Прилог 17'!Print_Area</vt:lpstr>
      <vt:lpstr>'Прилог 4'!Print_Area</vt:lpstr>
      <vt:lpstr>'Прилог 4 наставак'!Print_Area</vt:lpstr>
      <vt:lpstr>'Прилог 7'!Print_Area</vt:lpstr>
      <vt:lpstr>'Прилог 9'!Print_Area</vt:lpstr>
      <vt:lpstr>'Прилог 1'!Print_Titles</vt:lpstr>
      <vt:lpstr>'Прилог 1а'!Print_Titles</vt:lpstr>
      <vt:lpstr>'Прилог 1б'!Print_Titles</vt:lpstr>
      <vt:lpstr>'Прилог 5'!Print_Titles</vt:lpstr>
      <vt:lpstr>'Прилог 5а'!Print_Titles</vt:lpstr>
      <vt:lpstr>'Прилог 5б'!Print_Titles</vt:lpstr>
    </vt:vector>
  </TitlesOfParts>
  <Company>Trezor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Pegan Karadžole</dc:creator>
  <cp:lastModifiedBy>ALEKSANDRA</cp:lastModifiedBy>
  <cp:lastPrinted>2025-11-19T12:13:12Z</cp:lastPrinted>
  <dcterms:created xsi:type="dcterms:W3CDTF">2013-03-07T07:52:21Z</dcterms:created>
  <dcterms:modified xsi:type="dcterms:W3CDTF">2025-12-02T12:44:24Z</dcterms:modified>
</cp:coreProperties>
</file>